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5145" yWindow="-15" windowWidth="5160" windowHeight="2535" firstSheet="1" activeTab="5"/>
  </bookViews>
  <sheets>
    <sheet name="Pln_Orc" sheetId="1" r:id="rId1"/>
    <sheet name="HON_CEF" sheetId="2" r:id="rId2"/>
    <sheet name="PLN RESUMO" sheetId="4" r:id="rId3"/>
    <sheet name="BDI" sheetId="3" r:id="rId4"/>
    <sheet name="Cronog_Atividades" sheetId="7" r:id="rId5"/>
    <sheet name="Cronog_FisicoFinaceiro" sheetId="6" r:id="rId6"/>
  </sheets>
  <externalReferences>
    <externalReference r:id="rId7"/>
  </externalReferences>
  <definedNames>
    <definedName name="_xlnm.Print_Area" localSheetId="3">BDI!$A$1:$E$35</definedName>
    <definedName name="_xlnm.Print_Area" localSheetId="4">Cronog_Atividades!$A$1:$AY$46</definedName>
    <definedName name="_xlnm.Print_Area" localSheetId="5">Cronog_FisicoFinaceiro!$A$1:$S$61</definedName>
    <definedName name="_xlnm.Print_Area" localSheetId="2">'PLN RESUMO'!$A$1:$F$68</definedName>
    <definedName name="_xlnm.Print_Area" localSheetId="0">Pln_Orc!$A$1:$F$64</definedName>
  </definedNames>
  <calcPr calcId="124519"/>
</workbook>
</file>

<file path=xl/calcChain.xml><?xml version="1.0" encoding="utf-8"?>
<calcChain xmlns="http://schemas.openxmlformats.org/spreadsheetml/2006/main">
  <c r="B51" i="6"/>
  <c r="F66" i="4"/>
  <c r="F64"/>
  <c r="F56"/>
  <c r="N56"/>
  <c r="N58"/>
  <c r="E27" i="3"/>
  <c r="C11" i="7"/>
  <c r="C6"/>
  <c r="E34" i="2" l="1"/>
  <c r="D34"/>
  <c r="C28"/>
  <c r="C27"/>
  <c r="C26"/>
  <c r="C25"/>
  <c r="C24"/>
  <c r="C23"/>
  <c r="J59" i="6"/>
  <c r="J60" s="1"/>
  <c r="F59"/>
  <c r="F60" s="1"/>
  <c r="D59"/>
  <c r="D60" s="1"/>
  <c r="D61" l="1"/>
  <c r="F61"/>
  <c r="J61"/>
  <c r="E62" i="4" l="1"/>
  <c r="E61"/>
  <c r="E60"/>
  <c r="E59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0"/>
  <c r="E29"/>
  <c r="E28"/>
  <c r="E22"/>
  <c r="E21"/>
  <c r="E20"/>
  <c r="E19"/>
  <c r="E18"/>
  <c r="E17"/>
  <c r="E16"/>
  <c r="E15"/>
  <c r="E13"/>
  <c r="Q71" l="1"/>
  <c r="R71"/>
  <c r="P71"/>
  <c r="S71" s="1"/>
  <c r="Q66"/>
  <c r="Q72" s="1"/>
  <c r="P66"/>
  <c r="P72" s="1"/>
  <c r="F62"/>
  <c r="C56" i="6" s="1"/>
  <c r="R56" s="1"/>
  <c r="F60" i="4"/>
  <c r="C54" i="6" s="1"/>
  <c r="R54" s="1"/>
  <c r="F54" i="4"/>
  <c r="C47" i="6" s="1"/>
  <c r="R47" s="1"/>
  <c r="F52" i="4"/>
  <c r="C45" i="6" s="1"/>
  <c r="R45" s="1"/>
  <c r="F50" i="4"/>
  <c r="C43" i="6" s="1"/>
  <c r="R43" s="1"/>
  <c r="F48" i="4"/>
  <c r="C41" i="6" s="1"/>
  <c r="R41" s="1"/>
  <c r="F46" i="4"/>
  <c r="C39" i="6" s="1"/>
  <c r="R39" s="1"/>
  <c r="F44" i="4"/>
  <c r="C37" i="6" s="1"/>
  <c r="R37" s="1"/>
  <c r="F42" i="4"/>
  <c r="C35" i="6" s="1"/>
  <c r="R35" s="1"/>
  <c r="F40" i="4"/>
  <c r="C33" i="6" s="1"/>
  <c r="R33" s="1"/>
  <c r="F38" i="4"/>
  <c r="C31" i="6" s="1"/>
  <c r="R31" s="1"/>
  <c r="F36" i="4"/>
  <c r="C29" i="6" s="1"/>
  <c r="R29" s="1"/>
  <c r="F30" i="4"/>
  <c r="C23" i="6" s="1"/>
  <c r="P23" s="1"/>
  <c r="F28" i="4"/>
  <c r="C21" i="6" s="1"/>
  <c r="P21" s="1"/>
  <c r="F13" i="4"/>
  <c r="C7" i="6" s="1"/>
  <c r="H7" s="1"/>
  <c r="N65" i="4"/>
  <c r="N64"/>
  <c r="N63"/>
  <c r="N62"/>
  <c r="N61"/>
  <c r="F61"/>
  <c r="C55" i="6" s="1"/>
  <c r="R55" s="1"/>
  <c r="N60" i="4"/>
  <c r="N59"/>
  <c r="F59"/>
  <c r="C53" i="6" s="1"/>
  <c r="N54" i="4"/>
  <c r="N53"/>
  <c r="F53"/>
  <c r="C46" i="6" s="1"/>
  <c r="R46" s="1"/>
  <c r="N52" i="4"/>
  <c r="N51"/>
  <c r="F51"/>
  <c r="C44" i="6" s="1"/>
  <c r="R44" s="1"/>
  <c r="N50" i="4"/>
  <c r="N49"/>
  <c r="F49"/>
  <c r="C42" i="6" s="1"/>
  <c r="R42" s="1"/>
  <c r="N48" i="4"/>
  <c r="N47"/>
  <c r="F47"/>
  <c r="C40" i="6" s="1"/>
  <c r="R40" s="1"/>
  <c r="N46" i="4"/>
  <c r="N45"/>
  <c r="F45"/>
  <c r="C38" i="6" s="1"/>
  <c r="R38" s="1"/>
  <c r="N44" i="4"/>
  <c r="N43"/>
  <c r="F43"/>
  <c r="C36" i="6" s="1"/>
  <c r="R36" s="1"/>
  <c r="N42" i="4"/>
  <c r="N41"/>
  <c r="F41"/>
  <c r="C34" i="6" s="1"/>
  <c r="R34" s="1"/>
  <c r="N40" i="4"/>
  <c r="N39"/>
  <c r="F39"/>
  <c r="C32" i="6" s="1"/>
  <c r="R32" s="1"/>
  <c r="N38" i="4"/>
  <c r="N37"/>
  <c r="F37"/>
  <c r="C30" i="6" s="1"/>
  <c r="R30" s="1"/>
  <c r="N36" i="4"/>
  <c r="N35"/>
  <c r="F35"/>
  <c r="C28" i="6" s="1"/>
  <c r="N34" i="4"/>
  <c r="N33"/>
  <c r="N32"/>
  <c r="N31"/>
  <c r="N30"/>
  <c r="N29"/>
  <c r="F29"/>
  <c r="C22" i="6" s="1"/>
  <c r="P22" s="1"/>
  <c r="N28" i="4"/>
  <c r="N27"/>
  <c r="N26"/>
  <c r="N25"/>
  <c r="N24"/>
  <c r="N23"/>
  <c r="N22"/>
  <c r="F22"/>
  <c r="C16" i="6" s="1"/>
  <c r="N16" s="1"/>
  <c r="N21" i="4"/>
  <c r="F21"/>
  <c r="C15" i="6" s="1"/>
  <c r="N15" s="1"/>
  <c r="N20" i="4"/>
  <c r="F20"/>
  <c r="C14" i="6" s="1"/>
  <c r="N14" s="1"/>
  <c r="N19" i="4"/>
  <c r="F19"/>
  <c r="C13" i="6" s="1"/>
  <c r="N13" s="1"/>
  <c r="N18" i="4"/>
  <c r="F18"/>
  <c r="C12" i="6" s="1"/>
  <c r="N12" s="1"/>
  <c r="N17" i="4"/>
  <c r="F17"/>
  <c r="C11" i="6" s="1"/>
  <c r="N11" s="1"/>
  <c r="N16" i="4"/>
  <c r="F16"/>
  <c r="C10" i="6" s="1"/>
  <c r="N10" s="1"/>
  <c r="N15" i="4"/>
  <c r="F15"/>
  <c r="C9" i="6" s="1"/>
  <c r="N9" s="1"/>
  <c r="N14" i="4"/>
  <c r="M10"/>
  <c r="L10"/>
  <c r="K10"/>
  <c r="J10"/>
  <c r="I10"/>
  <c r="H10"/>
  <c r="B23" i="3"/>
  <c r="E11" s="1"/>
  <c r="F27" s="1"/>
  <c r="E35" s="1"/>
  <c r="R53" i="6" l="1"/>
  <c r="C58"/>
  <c r="R28"/>
  <c r="C49"/>
  <c r="P59"/>
  <c r="H59"/>
  <c r="C25"/>
  <c r="R59"/>
  <c r="F32" i="4"/>
  <c r="P60" i="6" l="1"/>
  <c r="P61" s="1"/>
  <c r="H60"/>
  <c r="H61" s="1"/>
  <c r="R60"/>
  <c r="R61" s="1"/>
  <c r="B27" i="2" l="1"/>
  <c r="B28"/>
  <c r="N61" i="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E33" i="2"/>
  <c r="E32"/>
  <c r="E31"/>
  <c r="D13"/>
  <c r="D12"/>
  <c r="D11"/>
  <c r="D10"/>
  <c r="D9"/>
  <c r="D8"/>
  <c r="D7"/>
  <c r="D6"/>
  <c r="D27" l="1"/>
  <c r="P27"/>
  <c r="P26"/>
  <c r="P25"/>
  <c r="P24"/>
  <c r="P23"/>
  <c r="P22"/>
  <c r="P21"/>
  <c r="P20"/>
  <c r="P19"/>
  <c r="P18"/>
  <c r="P17"/>
  <c r="P16"/>
  <c r="B25" s="1"/>
  <c r="P15"/>
  <c r="P14"/>
  <c r="P13"/>
  <c r="P12"/>
  <c r="P11"/>
  <c r="P10"/>
  <c r="P9"/>
  <c r="B24" s="1"/>
  <c r="D24" s="1"/>
  <c r="P8"/>
  <c r="P7"/>
  <c r="P6"/>
  <c r="B23" s="1"/>
  <c r="D23" s="1"/>
  <c r="D5"/>
  <c r="D16" s="1"/>
  <c r="D28"/>
  <c r="E13" i="1"/>
  <c r="F13" s="1"/>
  <c r="M10"/>
  <c r="L10"/>
  <c r="K10"/>
  <c r="J10"/>
  <c r="I10"/>
  <c r="H10"/>
  <c r="H24" i="2" l="1"/>
  <c r="H25"/>
  <c r="H26"/>
  <c r="H27"/>
  <c r="H28"/>
  <c r="G23"/>
  <c r="G24"/>
  <c r="G25"/>
  <c r="G26"/>
  <c r="G27"/>
  <c r="G28"/>
  <c r="H23"/>
  <c r="B26"/>
  <c r="D26" s="1"/>
  <c r="I26" s="1"/>
  <c r="D25"/>
  <c r="F27"/>
  <c r="F25"/>
  <c r="F23"/>
  <c r="F28"/>
  <c r="F26"/>
  <c r="F24"/>
  <c r="I24"/>
  <c r="I28"/>
  <c r="I27"/>
  <c r="I25"/>
  <c r="I23"/>
  <c r="E26" l="1"/>
  <c r="E20" i="1" s="1"/>
  <c r="F20" s="1"/>
  <c r="E23" i="2"/>
  <c r="E38" i="1" s="1"/>
  <c r="F38" s="1"/>
  <c r="E27" i="2"/>
  <c r="E45" i="1" s="1"/>
  <c r="F45" s="1"/>
  <c r="E24" i="2"/>
  <c r="E42" i="1" s="1"/>
  <c r="F42" s="1"/>
  <c r="E28" i="2"/>
  <c r="E55" i="1" s="1"/>
  <c r="F55" s="1"/>
  <c r="E25" i="2"/>
  <c r="E49" i="1" s="1"/>
  <c r="F49" s="1"/>
  <c r="E43"/>
  <c r="F43" s="1"/>
  <c r="E21"/>
  <c r="F21" s="1"/>
  <c r="E17"/>
  <c r="F17" s="1"/>
  <c r="E52"/>
  <c r="F52" s="1"/>
  <c r="E46"/>
  <c r="F46" s="1"/>
  <c r="E44"/>
  <c r="F44" s="1"/>
  <c r="E30"/>
  <c r="F30" s="1"/>
  <c r="E53"/>
  <c r="F53" s="1"/>
  <c r="E47"/>
  <c r="F47" s="1"/>
  <c r="E19"/>
  <c r="F19" s="1"/>
  <c r="E50"/>
  <c r="F50" s="1"/>
  <c r="E22"/>
  <c r="F22" s="1"/>
  <c r="E57"/>
  <c r="F57" s="1"/>
  <c r="E56"/>
  <c r="F56" s="1"/>
  <c r="E41" l="1"/>
  <c r="F41" s="1"/>
  <c r="E51"/>
  <c r="F51" s="1"/>
  <c r="E58"/>
  <c r="F58" s="1"/>
  <c r="E16"/>
  <c r="F16" s="1"/>
  <c r="E15"/>
  <c r="F15" s="1"/>
  <c r="E14"/>
  <c r="F14" s="1"/>
  <c r="E40"/>
  <c r="F40" s="1"/>
  <c r="E37"/>
  <c r="F37" s="1"/>
  <c r="E36"/>
  <c r="F36" s="1"/>
  <c r="E18"/>
  <c r="F18" s="1"/>
  <c r="E48"/>
  <c r="F48" s="1"/>
  <c r="E54"/>
  <c r="F54" s="1"/>
  <c r="E29"/>
  <c r="F29" s="1"/>
  <c r="E35"/>
  <c r="F35" s="1"/>
  <c r="E39"/>
  <c r="F39" s="1"/>
  <c r="E28"/>
  <c r="F28" s="1"/>
  <c r="F32" l="1"/>
  <c r="F24"/>
  <c r="F60"/>
  <c r="F62" l="1"/>
  <c r="F63" s="1"/>
  <c r="F64" s="1"/>
  <c r="F67" s="1"/>
  <c r="F69" l="1"/>
  <c r="H62"/>
  <c r="E14" i="4" l="1"/>
  <c r="F14" s="1"/>
  <c r="R66"/>
  <c r="C8" i="6" l="1"/>
  <c r="N8" s="1"/>
  <c r="N59" s="1"/>
  <c r="F24" i="4"/>
  <c r="R67" s="1"/>
  <c r="R72"/>
  <c r="U72" s="1"/>
  <c r="N60" i="6" l="1"/>
  <c r="N61" s="1"/>
  <c r="L59"/>
  <c r="L60" s="1"/>
  <c r="L61" s="1"/>
  <c r="C18"/>
  <c r="C59" s="1"/>
  <c r="S72" i="4"/>
  <c r="P67"/>
  <c r="Q67"/>
  <c r="F67"/>
  <c r="C60" i="6" s="1"/>
  <c r="C61" l="1"/>
  <c r="F68" i="4"/>
</calcChain>
</file>

<file path=xl/sharedStrings.xml><?xml version="1.0" encoding="utf-8"?>
<sst xmlns="http://schemas.openxmlformats.org/spreadsheetml/2006/main" count="901" uniqueCount="279">
  <si>
    <t>PROJETO BÁSICO</t>
  </si>
  <si>
    <t xml:space="preserve">PLANILHA ORÇAMENTÁRIA     </t>
  </si>
  <si>
    <t>LOCAL: Diversos</t>
  </si>
  <si>
    <r>
      <t xml:space="preserve">PROPRIETÁRIO: </t>
    </r>
    <r>
      <rPr>
        <sz val="12"/>
        <rFont val="Arial"/>
        <family val="2"/>
      </rPr>
      <t>DEPARTAMENTO DE POLÍCIA FEDERAL</t>
    </r>
  </si>
  <si>
    <t>ITEM</t>
  </si>
  <si>
    <t>DISCRIMINAÇÃO DOS SERVIÇOS</t>
  </si>
  <si>
    <t>UNID.</t>
  </si>
  <si>
    <t>QUANT.</t>
  </si>
  <si>
    <t xml:space="preserve">PREÇO UNIT </t>
  </si>
  <si>
    <t>TOTAL</t>
  </si>
  <si>
    <t>1</t>
  </si>
  <si>
    <t>ESTUDOS PRELIMINARES E ANTEPROJETO</t>
  </si>
  <si>
    <t>arq</t>
  </si>
  <si>
    <t>est</t>
  </si>
  <si>
    <t>elet/tel</t>
  </si>
  <si>
    <t>ar</t>
  </si>
  <si>
    <t>hidro</t>
  </si>
  <si>
    <t>outros</t>
  </si>
  <si>
    <t>1.1</t>
  </si>
  <si>
    <t>Sondagem e Levantamento Topográfico Planialtimétrico Cadastral</t>
  </si>
  <si>
    <t>cj</t>
  </si>
  <si>
    <t>1.2</t>
  </si>
  <si>
    <t>Estudo preliminar e anteprojeto de arquitetura</t>
  </si>
  <si>
    <t>1.3</t>
  </si>
  <si>
    <t>Estudo preliminar e anteprojeto de paisagismo e urbanização</t>
  </si>
  <si>
    <t>1.4</t>
  </si>
  <si>
    <t>Estudo preliminar e anteprojeto de fundações e estruturas</t>
  </si>
  <si>
    <t>1.5</t>
  </si>
  <si>
    <t>Estudo preliminar e anteprojeto de instalações hidrossanitárias</t>
  </si>
  <si>
    <t>1.6</t>
  </si>
  <si>
    <t>Estudo preliminar e anteprojeto de instalações elétricas, incluindo automação e subestação</t>
  </si>
  <si>
    <t>1.7</t>
  </si>
  <si>
    <t>Estudo preliminar e anteprojeto de instalações redes de dados, comunicação (voz) e vídeo, Controle de acesso e Sonorização</t>
  </si>
  <si>
    <t>1.8</t>
  </si>
  <si>
    <t>Estudo preliminar e anteprojeto de instalações mecânicas de climatização, ventilação e exaustão (condicionamento de ar) e transporte vertical</t>
  </si>
  <si>
    <t>1.9</t>
  </si>
  <si>
    <t>Estudo preliminar e anteprojeto de instalações de prevenção e combate a incêndio</t>
  </si>
  <si>
    <t>1.10</t>
  </si>
  <si>
    <t>Estudo preliminar e anteprojeto de lançamento de infra-estrutura de CFTV</t>
  </si>
  <si>
    <t>Sub-total</t>
  </si>
  <si>
    <t>2</t>
  </si>
  <si>
    <t>APROVAÇÃO DOS PROJETOS (PROJETOS LEGAIS)</t>
  </si>
  <si>
    <t>2.1</t>
  </si>
  <si>
    <t>Aprovação de projetos de arquitetura</t>
  </si>
  <si>
    <t>2.2</t>
  </si>
  <si>
    <t>Aprovação de projetos elétricos</t>
  </si>
  <si>
    <t>2.3</t>
  </si>
  <si>
    <t>Aprovação de projetos de prevenção e combate a incêndio</t>
  </si>
  <si>
    <t>PROJETOS EXECUTIVOS E DOCUMENTAÇÃO TÉCNICA</t>
  </si>
  <si>
    <t>3.1</t>
  </si>
  <si>
    <t>Projeto executivo de arquitetura, incluindo leiaute</t>
  </si>
  <si>
    <t>3.2</t>
  </si>
  <si>
    <t>Projeto executivo de impermeabilização</t>
  </si>
  <si>
    <t>3.3</t>
  </si>
  <si>
    <t>Projeto executivo de cobertura</t>
  </si>
  <si>
    <t>3.4</t>
  </si>
  <si>
    <t>Projeto executivo de urbanização e paisagismo</t>
  </si>
  <si>
    <t>3.5</t>
  </si>
  <si>
    <t>Projeto executivo de comunicação visual</t>
  </si>
  <si>
    <t>3.6</t>
  </si>
  <si>
    <t>Projeto executivo de terraplanagem</t>
  </si>
  <si>
    <t>3.7</t>
  </si>
  <si>
    <t>Projeto executivo de fundações</t>
  </si>
  <si>
    <t>3.8</t>
  </si>
  <si>
    <t>Projeto executivo de estruturas</t>
  </si>
  <si>
    <t>3.9</t>
  </si>
  <si>
    <t>Projeto executivo de instalações hidrossanitárias (água fria e quentes)</t>
  </si>
  <si>
    <t>3.10</t>
  </si>
  <si>
    <t>Projeto executivo de instalações hidrossanitárias (esgoto sanitário)</t>
  </si>
  <si>
    <t>3.11</t>
  </si>
  <si>
    <t>Projeto executivo de instalações hidrossanitárias (águas pluviais)</t>
  </si>
  <si>
    <t>3.12</t>
  </si>
  <si>
    <t>Projeto executivo de instalações hidrossanitárias (bombas de recalque)</t>
  </si>
  <si>
    <t>3.13</t>
  </si>
  <si>
    <t>Projeto executivo de instalações elétricas, incluindo automação e subestação</t>
  </si>
  <si>
    <t>3.14</t>
  </si>
  <si>
    <t>Projeto executivo de instalações elétricas estabilizadas</t>
  </si>
  <si>
    <t>3.15</t>
  </si>
  <si>
    <t>Projeto executivo do sistema de proteção contra descargas atmosféricas</t>
  </si>
  <si>
    <t>3.16</t>
  </si>
  <si>
    <t>Projeto executivo de instalações de redes de dados, comunicação (voz) e vídeo (cabeamento estruturado), controle de acesso e Sonorização</t>
  </si>
  <si>
    <t>3.17</t>
  </si>
  <si>
    <t>Projeto executivo de climatização, ventilação e exaustão (condicionamento de ar) e transporte vertical</t>
  </si>
  <si>
    <t>3.18</t>
  </si>
  <si>
    <t>Projeto executivo de proteção e combate a incêndio</t>
  </si>
  <si>
    <t>3.19</t>
  </si>
  <si>
    <t>Projeto executivo de instalações de CFTV</t>
  </si>
  <si>
    <t>3.20</t>
  </si>
  <si>
    <t>Projeto executivo de rede de sonorização</t>
  </si>
  <si>
    <t>3.21</t>
  </si>
  <si>
    <t>Caderno de encargos, especificações e normas técnicas</t>
  </si>
  <si>
    <t>3.22</t>
  </si>
  <si>
    <t>Memorial descritivo e memória de cálculo</t>
  </si>
  <si>
    <t>3.23</t>
  </si>
  <si>
    <t>Levantamento de quantidades (incluindo movimentação de terra)</t>
  </si>
  <si>
    <t>3.24</t>
  </si>
  <si>
    <t>Cronograma físico (PERT/COM e GANTT) e físico-financeiro detalhado e planilha orçamentária sintética e analítica com composições de preços unitários, encargos sociais e cálculo de BDI</t>
  </si>
  <si>
    <t>Total</t>
  </si>
  <si>
    <t>BDI</t>
  </si>
  <si>
    <t>%</t>
  </si>
  <si>
    <t>Total Geral</t>
  </si>
  <si>
    <t>CÁLCULO CONTRATAÇÃO DE PROJETOS EXECUTIVOS</t>
  </si>
  <si>
    <t>Unidades</t>
  </si>
  <si>
    <t>Área (m²)</t>
  </si>
  <si>
    <t>Quant.</t>
  </si>
  <si>
    <t>Unitária</t>
  </si>
  <si>
    <t>SOMATÓRIO DAS ÁREAS</t>
  </si>
  <si>
    <t>Escritório Pav. Térreo</t>
  </si>
  <si>
    <t xml:space="preserve">Escritório 1° Pav. </t>
  </si>
  <si>
    <t>IR</t>
  </si>
  <si>
    <t>VUR=R$/m²</t>
  </si>
  <si>
    <t>ARQUITETURA</t>
  </si>
  <si>
    <t>ESTRUTURAS</t>
  </si>
  <si>
    <t>ELE/TEL</t>
  </si>
  <si>
    <t>AR</t>
  </si>
  <si>
    <t>HID-SAN</t>
  </si>
  <si>
    <t>Outros (Orç e Cron)</t>
  </si>
  <si>
    <t>TIPO DE PROJETO</t>
  </si>
  <si>
    <t>CUB-DF Agosto/2013:</t>
  </si>
  <si>
    <t>R$/m²</t>
  </si>
  <si>
    <t>Projeto de Arquitetura inclui paisagismo, sinalização interna e externa, e lay-out com quantitativos de mobiliário</t>
  </si>
  <si>
    <t>Orçamento e Cronograma de Obra</t>
  </si>
  <si>
    <t>ESPECIALIDADE</t>
  </si>
  <si>
    <t>PROJETO</t>
  </si>
  <si>
    <t>IR (ÍNDICE DE</t>
  </si>
  <si>
    <t>REMUNERAÇÃO)</t>
  </si>
  <si>
    <t>Arquitetura</t>
  </si>
  <si>
    <t>Estrutura</t>
  </si>
  <si>
    <t>Proj. de Estruturas de Concreto Armado</t>
  </si>
  <si>
    <t>Proj. de Estruturas de Aço ou Madeira</t>
  </si>
  <si>
    <t>Proj. de Fund. e Muros de arrimo</t>
  </si>
  <si>
    <t>Projeto de Eletricidade</t>
  </si>
  <si>
    <t>Projeto de Subestação</t>
  </si>
  <si>
    <t>Projeto de SPDA</t>
  </si>
  <si>
    <t>Projeto de Rede de Energia Estabilizada</t>
  </si>
  <si>
    <t>Projeto de Telefonia</t>
  </si>
  <si>
    <t>Projeto de Rede de Comunicação de Dados</t>
  </si>
  <si>
    <t>Projeto de Alarme de Contra Roubo</t>
  </si>
  <si>
    <t>Projeto de Sistema de CFTV e SSON</t>
  </si>
  <si>
    <t>Projeto de Sistemas de Sonorização</t>
  </si>
  <si>
    <t>Eletricidade e Telecomunicações</t>
  </si>
  <si>
    <t>Condicionamento de Ar</t>
  </si>
  <si>
    <t>Projeto de Instal. de Cond. de Ar c/ Aparelhos Individuais</t>
  </si>
  <si>
    <t>Projeto de Instal. de Cond. de Ar c/ Aparelhos "Self Contained" a Ar</t>
  </si>
  <si>
    <t>Projeto de Instal. de Cond. de Ar c/ Aparelhos "Self Contained" a Água</t>
  </si>
  <si>
    <t>Projeto de Instal. de Cond. de Ar c/ Central de Água Gelada</t>
  </si>
  <si>
    <t>Projeto de Instalações de Água Fria</t>
  </si>
  <si>
    <t>Projeto de Esgoto Sanitário e Pluvial</t>
  </si>
  <si>
    <t>Projeto de Instalações de Chuveiros Automáticos ("Sprinklers")</t>
  </si>
  <si>
    <t>Projeto de Instalações de Hidrantes e Extintores</t>
  </si>
  <si>
    <t>Instalações Hidrossanitárias</t>
  </si>
  <si>
    <t>Outros Serviços</t>
  </si>
  <si>
    <t>% Adotado</t>
  </si>
  <si>
    <t>IR Adotado</t>
  </si>
  <si>
    <t>ÁREA PROJETADA (m²)</t>
  </si>
  <si>
    <r>
      <rPr>
        <sz val="10"/>
        <color theme="1"/>
        <rFont val="Calibri"/>
        <family val="2"/>
      </rPr>
      <t>≤</t>
    </r>
    <r>
      <rPr>
        <sz val="10"/>
        <color theme="1"/>
        <rFont val="Calibri"/>
        <family val="2"/>
        <scheme val="minor"/>
      </rPr>
      <t>300</t>
    </r>
  </si>
  <si>
    <r>
      <t xml:space="preserve">300 </t>
    </r>
    <r>
      <rPr>
        <sz val="10"/>
        <color theme="1"/>
        <rFont val="Calibri"/>
        <family val="2"/>
      </rPr>
      <t>&lt;</t>
    </r>
    <r>
      <rPr>
        <sz val="10"/>
        <color theme="1"/>
        <rFont val="Calibri"/>
        <family val="2"/>
        <scheme val="minor"/>
      </rPr>
      <t xml:space="preserve"> ÁREA </t>
    </r>
    <r>
      <rPr>
        <sz val="10"/>
        <color theme="1"/>
        <rFont val="Calibri"/>
        <family val="2"/>
      </rPr>
      <t>≤</t>
    </r>
    <r>
      <rPr>
        <sz val="10"/>
        <color theme="1"/>
        <rFont val="Calibri"/>
        <family val="2"/>
        <scheme val="minor"/>
      </rPr>
      <t xml:space="preserve"> 800</t>
    </r>
  </si>
  <si>
    <r>
      <t xml:space="preserve">800 </t>
    </r>
    <r>
      <rPr>
        <sz val="10"/>
        <color theme="1"/>
        <rFont val="Calibri"/>
        <family val="2"/>
      </rPr>
      <t>&lt;</t>
    </r>
    <r>
      <rPr>
        <sz val="10"/>
        <color theme="1"/>
        <rFont val="Calibri"/>
        <family val="2"/>
        <scheme val="minor"/>
      </rPr>
      <t xml:space="preserve"> ÁREA </t>
    </r>
    <r>
      <rPr>
        <sz val="10"/>
        <color theme="1"/>
        <rFont val="Calibri"/>
        <family val="2"/>
      </rPr>
      <t>≤</t>
    </r>
    <r>
      <rPr>
        <sz val="10"/>
        <color theme="1"/>
        <rFont val="Calibri"/>
        <family val="2"/>
        <scheme val="minor"/>
      </rPr>
      <t xml:space="preserve"> 1800</t>
    </r>
  </si>
  <si>
    <t>&gt; 1800</t>
  </si>
  <si>
    <t>Valor = VUR x Área</t>
  </si>
  <si>
    <r>
      <t xml:space="preserve">Valor = VUR x </t>
    </r>
    <r>
      <rPr>
        <sz val="10"/>
        <color theme="1"/>
        <rFont val="Calibri"/>
        <family val="2"/>
      </rPr>
      <t>{300 + [(</t>
    </r>
    <r>
      <rPr>
        <sz val="10"/>
        <color theme="1"/>
        <rFont val="Calibri"/>
        <family val="2"/>
        <scheme val="minor"/>
      </rPr>
      <t>Área -300) x 0,83</t>
    </r>
    <r>
      <rPr>
        <sz val="10"/>
        <color theme="1"/>
        <rFont val="Calibri"/>
        <family val="2"/>
      </rPr>
      <t>]}</t>
    </r>
  </si>
  <si>
    <r>
      <t xml:space="preserve">Valor = VUR x </t>
    </r>
    <r>
      <rPr>
        <sz val="10"/>
        <color theme="1"/>
        <rFont val="Calibri"/>
        <family val="2"/>
      </rPr>
      <t>{300 + [(</t>
    </r>
    <r>
      <rPr>
        <sz val="10"/>
        <color theme="1"/>
        <rFont val="Calibri"/>
        <family val="2"/>
        <scheme val="minor"/>
      </rPr>
      <t>500 x 0,83)+</t>
    </r>
    <r>
      <rPr>
        <sz val="10"/>
        <color theme="1"/>
        <rFont val="Calibri"/>
        <family val="2"/>
      </rPr>
      <t>[(Área-800)</t>
    </r>
    <r>
      <rPr>
        <sz val="10"/>
        <color theme="1"/>
        <rFont val="Calibri"/>
        <family val="2"/>
        <scheme val="minor"/>
      </rPr>
      <t xml:space="preserve"> x 0,66</t>
    </r>
    <r>
      <rPr>
        <sz val="10"/>
        <color theme="1"/>
        <rFont val="Calibri"/>
        <family val="2"/>
      </rPr>
      <t>]}</t>
    </r>
  </si>
  <si>
    <r>
      <t xml:space="preserve">Valor = VUR x </t>
    </r>
    <r>
      <rPr>
        <sz val="10"/>
        <color theme="1"/>
        <rFont val="Calibri"/>
        <family val="2"/>
      </rPr>
      <t>{300 + [(</t>
    </r>
    <r>
      <rPr>
        <sz val="10"/>
        <color theme="1"/>
        <rFont val="Calibri"/>
        <family val="2"/>
        <scheme val="minor"/>
      </rPr>
      <t>500 x 0,83)+(1000 x 0,66)+</t>
    </r>
    <r>
      <rPr>
        <sz val="10"/>
        <color theme="1"/>
        <rFont val="Calibri"/>
        <family val="2"/>
      </rPr>
      <t>[(Área-1800)</t>
    </r>
    <r>
      <rPr>
        <sz val="10"/>
        <color theme="1"/>
        <rFont val="Calibri"/>
        <family val="2"/>
        <scheme val="minor"/>
      </rPr>
      <t xml:space="preserve"> x 0,5</t>
    </r>
    <r>
      <rPr>
        <sz val="10"/>
        <color theme="1"/>
        <rFont val="Calibri"/>
        <family val="2"/>
      </rPr>
      <t>]}</t>
    </r>
  </si>
  <si>
    <t>VALOR (R$)</t>
  </si>
  <si>
    <t>VALOR1 (R$)</t>
  </si>
  <si>
    <t>VALOR2 (R$)</t>
  </si>
  <si>
    <t>VALOR3 (R$)</t>
  </si>
  <si>
    <t>VALOR4 (R$)</t>
  </si>
  <si>
    <t>Auditorio</t>
  </si>
  <si>
    <t>Foyer</t>
  </si>
  <si>
    <t>Restaurante</t>
  </si>
  <si>
    <t>Refeitório</t>
  </si>
  <si>
    <t>Academia</t>
  </si>
  <si>
    <t>Vestiário</t>
  </si>
  <si>
    <t>Garagem</t>
  </si>
  <si>
    <t>Serviços Topográficos para Pavimentação</t>
  </si>
  <si>
    <t>Área</t>
  </si>
  <si>
    <t>R$/m</t>
  </si>
  <si>
    <t>Quant Furos</t>
  </si>
  <si>
    <t>Sondagem SPT</t>
  </si>
  <si>
    <t>Sondagem Rotativa</t>
  </si>
  <si>
    <t>Sondagem mista</t>
  </si>
  <si>
    <t>% Valor</t>
  </si>
  <si>
    <t>SERVIÇO: PROJETOS DO COMPLEXO DSG/DPF/DF</t>
  </si>
  <si>
    <t>DATA: OUT/2013</t>
  </si>
  <si>
    <t xml:space="preserve"> </t>
  </si>
  <si>
    <t>COMPOSIÇÃO  DO  B. D . I</t>
  </si>
  <si>
    <t>PRAZO DE EXECUÇÃO:  270 (duzentos e setenta) dias corridos.</t>
  </si>
  <si>
    <t>DISCRIMINAÇÃO</t>
  </si>
  <si>
    <t>TAXA  %</t>
  </si>
  <si>
    <t>ADMINISTRAÇÃO CENTRAL E DO PROJETO</t>
  </si>
  <si>
    <t>SEGUROS E IMPREVISTOS</t>
  </si>
  <si>
    <t>DESPESAS FINANCEIRAS</t>
  </si>
  <si>
    <t>IMPOSTOS</t>
  </si>
  <si>
    <t>BONIFICAÇÃO OU  HONORÁRIOS</t>
  </si>
  <si>
    <t>IMPOSTOS CONSIDERADOS</t>
  </si>
  <si>
    <t xml:space="preserve">ISS </t>
  </si>
  <si>
    <t>PIS</t>
  </si>
  <si>
    <t>COFINS</t>
  </si>
  <si>
    <t>CÁLCULO DO BDI</t>
  </si>
  <si>
    <r>
      <t xml:space="preserve">BDI = </t>
    </r>
    <r>
      <rPr>
        <u/>
        <sz val="10"/>
        <rFont val="Arial"/>
        <family val="2"/>
      </rPr>
      <t xml:space="preserve">(1+X)(1+Y)(1+Z)  </t>
    </r>
    <r>
      <rPr>
        <sz val="10"/>
        <rFont val="Arial"/>
        <family val="2"/>
      </rPr>
      <t xml:space="preserve"> -1, onde</t>
    </r>
  </si>
  <si>
    <t xml:space="preserve">                  (1-I)</t>
  </si>
  <si>
    <t xml:space="preserve">X= TAXA DE SOMATÓRIA DAS DESPESAS </t>
  </si>
  <si>
    <t xml:space="preserve">Y= TAXA DE SOMATÓRIA DAS DESPESAS FINANCEIRAS </t>
  </si>
  <si>
    <t xml:space="preserve">Z= TAXA DE LUCRO </t>
  </si>
  <si>
    <t xml:space="preserve">I= IMPOSTOS </t>
  </si>
  <si>
    <t>BDI ADOTADO (%)</t>
  </si>
  <si>
    <t>DATA: SET/2013</t>
  </si>
  <si>
    <t>garagem</t>
  </si>
  <si>
    <t>escritorios</t>
  </si>
  <si>
    <t>repetição</t>
  </si>
  <si>
    <t>Areas</t>
  </si>
  <si>
    <t>Quant</t>
  </si>
  <si>
    <t>A. Total</t>
  </si>
  <si>
    <t>% / Proj</t>
  </si>
  <si>
    <r>
      <rPr>
        <sz val="11"/>
        <color theme="1"/>
        <rFont val="Calibri"/>
        <family val="2"/>
      </rPr>
      <t>Σ</t>
    </r>
    <r>
      <rPr>
        <sz val="11"/>
        <color theme="1"/>
        <rFont val="Calibri"/>
        <family val="2"/>
        <scheme val="minor"/>
      </rPr>
      <t xml:space="preserve"> Custo</t>
    </r>
  </si>
  <si>
    <t>LOCAL: BRASILIA/DF</t>
  </si>
  <si>
    <t>CRONOGRAMA DE ATIVIDADES</t>
  </si>
  <si>
    <t>ETAPAS DE SERVIÇOS</t>
  </si>
  <si>
    <t>Prazo por Etapa (em dias)</t>
  </si>
  <si>
    <t>1o. Mês</t>
  </si>
  <si>
    <t>2o. Mês</t>
  </si>
  <si>
    <t>3o. Mês</t>
  </si>
  <si>
    <t>4o. Mês</t>
  </si>
  <si>
    <t>5o. Mês</t>
  </si>
  <si>
    <t>6o. Mês</t>
  </si>
  <si>
    <t>7o. Mês</t>
  </si>
  <si>
    <t>8o. Mês</t>
  </si>
  <si>
    <t>SONDAGEM</t>
  </si>
  <si>
    <t>LEVANTAMENTO PLANIALTIMÉTRICO</t>
  </si>
  <si>
    <t>Adequação após análise</t>
  </si>
  <si>
    <t>Análise final da etapa</t>
  </si>
  <si>
    <t>PROJETOS LEGAIS</t>
  </si>
  <si>
    <t>PROJETOS EXECUTIVOS</t>
  </si>
  <si>
    <t>MÊS 01</t>
  </si>
  <si>
    <t>MÊS 02</t>
  </si>
  <si>
    <t>MÊS 03</t>
  </si>
  <si>
    <t>MÊS 04</t>
  </si>
  <si>
    <t>MÊS 05</t>
  </si>
  <si>
    <t>MÊS 06</t>
  </si>
  <si>
    <t>MÊS 07</t>
  </si>
  <si>
    <t>MÊS 08</t>
  </si>
  <si>
    <t>-</t>
  </si>
  <si>
    <t>BDI                                                                                                   20,50%</t>
  </si>
  <si>
    <t>ESTUDOS PRELIMINARES E ANTEPROJETOS</t>
  </si>
  <si>
    <t>CUB DEOB (CUB*1,7)</t>
  </si>
  <si>
    <r>
      <t xml:space="preserve">SERVIÇO: </t>
    </r>
    <r>
      <rPr>
        <sz val="12"/>
        <rFont val="Arial"/>
        <family val="2"/>
      </rPr>
      <t>REESTRUTURAÇÃO DO SETOR POLICIAL SUL - ETAPA I</t>
    </r>
  </si>
  <si>
    <t>Obra: REESTRUTURAÇÃO DO SETOR POLICIAL SUL - ETAPA I</t>
  </si>
  <si>
    <t>SERVIÇO: REESTRUTURAÇÃO DO SETOR POLICIAL SUL - ETAPA I</t>
  </si>
  <si>
    <t>SERVICOS TOPOGRAFICOS P/ PAVIMENTACAO, INCLUSIVE NOTA DE SERVICOS</t>
  </si>
  <si>
    <t>PROJETO BÁSICO Nº 005/2013 - SEFIS/DEA/CPLAM/DLOG/DG/DPF</t>
  </si>
  <si>
    <t>REESTRUTURAÇÃO DO SETOR POLICIAL SUL - FASE I</t>
  </si>
  <si>
    <t>LOCAL: ÁREA OCUPADA PELA DIVISÃO DE SERVIÇOS GERAIS E OUTROS</t>
  </si>
  <si>
    <t>Execução do serviço e apresentação do relatório</t>
  </si>
  <si>
    <t>Análise do material</t>
  </si>
  <si>
    <t>Execução do serviço e apresentação do levantamento graficamente</t>
  </si>
  <si>
    <t>Apresentação dos estudos preliminares - exceto fundação</t>
  </si>
  <si>
    <t>Apresentação dos estudos preliminares de fundação(prazo extendido devido à sondagem)</t>
  </si>
  <si>
    <t xml:space="preserve">Adequação após análise </t>
  </si>
  <si>
    <t>Apresentação dos anteprojetos e Caderno de Especificações/Memorial Descritivo</t>
  </si>
  <si>
    <t>Protocolo do projeto na Administração de Brasília</t>
  </si>
  <si>
    <t>Protocolo do projeto no Corpo de Bombeiros</t>
  </si>
  <si>
    <t>Protocolo do projeto na Concessionária de Energia</t>
  </si>
  <si>
    <t>Entrega dos projetos aprovados - arquitetura</t>
  </si>
  <si>
    <t>Entrega dos projetos aprovados - incêndio</t>
  </si>
  <si>
    <t>Entrega dos projetos aprovados - elétrica</t>
  </si>
  <si>
    <t>DOCUMENTAÇÃO TÉCNICA</t>
  </si>
  <si>
    <t>Caderno de Encargos e Especificações - Apresentação final</t>
  </si>
  <si>
    <t>Planilha Orçamentária, Cronogramas e demais documentos</t>
  </si>
  <si>
    <t>Apresentação dos projetos executivos</t>
  </si>
  <si>
    <t>ANEXO IX</t>
  </si>
  <si>
    <t>PROJETO BÁSICO Nº 005/2013-SEFIS (ANEXO X)</t>
  </si>
  <si>
    <t>PROJETO BÁSICO Nº 005/2013 - SEFIS/DEA/CPLAM/DLOG/DG/DPF - ANEXO XI</t>
  </si>
  <si>
    <t xml:space="preserve">PROJETO BÁSICO Nº 005/2013-SEFIS/DEA/CPLAM/DLOG/DG/DPF </t>
  </si>
  <si>
    <t xml:space="preserve">ANEXO XII - CRONOGRAMA FÍSICO FINANCEIRO     </t>
  </si>
  <si>
    <t>4.1</t>
  </si>
  <si>
    <t>4.2</t>
  </si>
  <si>
    <t>4.3</t>
  </si>
  <si>
    <t>4.4</t>
  </si>
</sst>
</file>

<file path=xl/styles.xml><?xml version="1.0" encoding="utf-8"?>
<styleSheet xmlns="http://schemas.openxmlformats.org/spreadsheetml/2006/main">
  <numFmts count="8">
    <numFmt numFmtId="44" formatCode="_(&quot;R$ &quot;* #,##0.00_);_(&quot;R$ &quot;* \(#,##0.00\);_(&quot;R$ &quot;* &quot;-&quot;??_);_(@_)"/>
    <numFmt numFmtId="43" formatCode="_(* #,##0.00_);_(* \(#,##0.00\);_(* &quot;-&quot;??_);_(@_)"/>
    <numFmt numFmtId="164" formatCode="0.0000"/>
    <numFmt numFmtId="165" formatCode="_(* #,##0.0000_);_(* \(#,##0.0000\);_(* &quot;-&quot;??_);_(@_)"/>
    <numFmt numFmtId="166" formatCode="_(* #,##0.000000_);_(* \(#,##0.000000\);_(* &quot;-&quot;??_);_(@_)"/>
    <numFmt numFmtId="167" formatCode="0.0%"/>
    <numFmt numFmtId="168" formatCode="_(* #,##0.00000_);_(* \(#,##0.00000\);_(* &quot;-&quot;??_);_(@_)"/>
    <numFmt numFmtId="169" formatCode="#,##0.0000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5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2"/>
      <color indexed="12"/>
      <name val="Arial"/>
      <family val="2"/>
    </font>
    <font>
      <b/>
      <sz val="8.5"/>
      <name val="Arial"/>
      <family val="2"/>
    </font>
    <font>
      <sz val="12"/>
      <color indexed="17"/>
      <name val="Arial"/>
      <family val="2"/>
    </font>
    <font>
      <sz val="12"/>
      <color indexed="10"/>
      <name val="Arial"/>
      <family val="2"/>
    </font>
    <font>
      <sz val="1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0070C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sz val="10"/>
      <name val="Times New Roman"/>
      <family val="1"/>
    </font>
    <font>
      <u/>
      <sz val="10"/>
      <name val="Arial"/>
      <family val="2"/>
    </font>
    <font>
      <sz val="11"/>
      <color theme="1"/>
      <name val="Calibri"/>
      <family val="2"/>
    </font>
    <font>
      <i/>
      <sz val="9"/>
      <name val="Arial"/>
      <family val="2"/>
    </font>
    <font>
      <i/>
      <sz val="10"/>
      <name val="Arial"/>
      <family val="2"/>
    </font>
    <font>
      <b/>
      <sz val="12"/>
      <color indexed="12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lightUp"/>
    </fill>
    <fill>
      <patternFill patternType="solid">
        <fgColor theme="0" tint="-0.14999847407452621"/>
        <bgColor indexed="64"/>
      </patternFill>
    </fill>
    <fill>
      <patternFill patternType="lightUp">
        <bgColor theme="1"/>
      </patternFill>
    </fill>
    <fill>
      <patternFill patternType="solid">
        <fgColor theme="1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dashed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dashed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5" fillId="0" borderId="0"/>
  </cellStyleXfs>
  <cellXfs count="409">
    <xf numFmtId="0" fontId="0" fillId="0" borderId="0" xfId="0"/>
    <xf numFmtId="2" fontId="0" fillId="0" borderId="0" xfId="0" applyNumberFormat="1" applyAlignment="1">
      <alignment horizontal="center"/>
    </xf>
    <xf numFmtId="49" fontId="3" fillId="0" borderId="7" xfId="0" applyNumberFormat="1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wrapText="1"/>
    </xf>
    <xf numFmtId="0" fontId="3" fillId="0" borderId="8" xfId="0" applyFont="1" applyFill="1" applyBorder="1" applyAlignment="1">
      <alignment horizontal="center"/>
    </xf>
    <xf numFmtId="2" fontId="3" fillId="0" borderId="8" xfId="0" applyNumberFormat="1" applyFont="1" applyFill="1" applyBorder="1" applyAlignment="1">
      <alignment horizontal="center"/>
    </xf>
    <xf numFmtId="2" fontId="7" fillId="0" borderId="8" xfId="0" applyNumberFormat="1" applyFont="1" applyFill="1" applyBorder="1" applyAlignment="1">
      <alignment horizontal="right"/>
    </xf>
    <xf numFmtId="43" fontId="3" fillId="0" borderId="14" xfId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8" xfId="0" applyFont="1" applyBorder="1" applyAlignment="1">
      <alignment vertical="center"/>
    </xf>
    <xf numFmtId="0" fontId="5" fillId="0" borderId="0" xfId="0" applyFont="1" applyAlignment="1">
      <alignment horizontal="center"/>
    </xf>
    <xf numFmtId="0" fontId="6" fillId="0" borderId="7" xfId="0" applyNumberFormat="1" applyFont="1" applyBorder="1" applyAlignment="1">
      <alignment horizontal="center" vertical="center"/>
    </xf>
    <xf numFmtId="0" fontId="6" fillId="0" borderId="8" xfId="0" applyFont="1" applyFill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" fontId="6" fillId="0" borderId="8" xfId="0" applyNumberFormat="1" applyFont="1" applyBorder="1" applyAlignment="1">
      <alignment vertical="center"/>
    </xf>
    <xf numFmtId="4" fontId="6" fillId="3" borderId="8" xfId="1" applyNumberFormat="1" applyFont="1" applyFill="1" applyBorder="1" applyAlignment="1">
      <alignment horizontal="right"/>
    </xf>
    <xf numFmtId="4" fontId="6" fillId="3" borderId="14" xfId="1" applyNumberFormat="1" applyFont="1" applyFill="1" applyBorder="1" applyAlignment="1">
      <alignment horizontal="right"/>
    </xf>
    <xf numFmtId="0" fontId="6" fillId="0" borderId="8" xfId="0" applyFont="1" applyFill="1" applyBorder="1" applyAlignment="1">
      <alignment wrapText="1"/>
    </xf>
    <xf numFmtId="0" fontId="6" fillId="0" borderId="8" xfId="0" applyFont="1" applyBorder="1" applyAlignment="1">
      <alignment horizontal="center"/>
    </xf>
    <xf numFmtId="4" fontId="6" fillId="0" borderId="8" xfId="0" applyNumberFormat="1" applyFont="1" applyBorder="1" applyAlignment="1"/>
    <xf numFmtId="0" fontId="6" fillId="0" borderId="8" xfId="0" applyFont="1" applyBorder="1" applyAlignment="1">
      <alignment vertical="center" wrapText="1"/>
    </xf>
    <xf numFmtId="4" fontId="8" fillId="3" borderId="8" xfId="1" applyNumberFormat="1" applyFont="1" applyFill="1" applyBorder="1" applyAlignment="1">
      <alignment horizontal="right"/>
    </xf>
    <xf numFmtId="4" fontId="8" fillId="3" borderId="14" xfId="1" applyNumberFormat="1" applyFont="1" applyFill="1" applyBorder="1" applyAlignment="1">
      <alignment horizontal="right"/>
    </xf>
    <xf numFmtId="0" fontId="9" fillId="0" borderId="8" xfId="0" applyFont="1" applyBorder="1" applyAlignment="1">
      <alignment vertical="center" wrapText="1"/>
    </xf>
    <xf numFmtId="4" fontId="10" fillId="3" borderId="8" xfId="1" applyNumberFormat="1" applyFont="1" applyFill="1" applyBorder="1" applyAlignment="1">
      <alignment horizontal="right"/>
    </xf>
    <xf numFmtId="4" fontId="3" fillId="3" borderId="14" xfId="1" applyNumberFormat="1" applyFont="1" applyFill="1" applyBorder="1" applyAlignment="1">
      <alignment horizontal="right"/>
    </xf>
    <xf numFmtId="49" fontId="6" fillId="3" borderId="7" xfId="0" applyNumberFormat="1" applyFont="1" applyFill="1" applyBorder="1" applyAlignment="1">
      <alignment horizontal="center" vertical="top"/>
    </xf>
    <xf numFmtId="0" fontId="6" fillId="3" borderId="8" xfId="0" applyFont="1" applyFill="1" applyBorder="1" applyAlignment="1">
      <alignment horizontal="left" vertical="top" wrapText="1"/>
    </xf>
    <xf numFmtId="0" fontId="6" fillId="3" borderId="8" xfId="0" applyFont="1" applyFill="1" applyBorder="1" applyAlignment="1">
      <alignment horizontal="center"/>
    </xf>
    <xf numFmtId="43" fontId="6" fillId="3" borderId="8" xfId="1" applyFont="1" applyFill="1" applyBorder="1" applyAlignment="1">
      <alignment horizontal="right"/>
    </xf>
    <xf numFmtId="43" fontId="6" fillId="3" borderId="14" xfId="1" applyFont="1" applyFill="1" applyBorder="1" applyAlignment="1">
      <alignment horizontal="right"/>
    </xf>
    <xf numFmtId="2" fontId="6" fillId="3" borderId="8" xfId="1" applyNumberFormat="1" applyFont="1" applyFill="1" applyBorder="1" applyAlignment="1">
      <alignment horizontal="right"/>
    </xf>
    <xf numFmtId="43" fontId="11" fillId="3" borderId="14" xfId="1" applyFont="1" applyFill="1" applyBorder="1" applyAlignment="1">
      <alignment horizontal="right"/>
    </xf>
    <xf numFmtId="49" fontId="3" fillId="3" borderId="7" xfId="0" applyNumberFormat="1" applyFont="1" applyFill="1" applyBorder="1" applyAlignment="1">
      <alignment horizontal="center" vertical="top"/>
    </xf>
    <xf numFmtId="0" fontId="3" fillId="0" borderId="8" xfId="0" applyFont="1" applyBorder="1" applyAlignment="1">
      <alignment vertical="center" wrapText="1"/>
    </xf>
    <xf numFmtId="43" fontId="10" fillId="3" borderId="8" xfId="1" applyFont="1" applyFill="1" applyBorder="1" applyAlignment="1">
      <alignment horizontal="right"/>
    </xf>
    <xf numFmtId="43" fontId="3" fillId="3" borderId="14" xfId="1" applyFont="1" applyFill="1" applyBorder="1" applyAlignment="1">
      <alignment horizontal="right"/>
    </xf>
    <xf numFmtId="0" fontId="3" fillId="0" borderId="7" xfId="0" applyNumberFormat="1" applyFont="1" applyBorder="1" applyAlignment="1">
      <alignment horizontal="center" vertical="center"/>
    </xf>
    <xf numFmtId="0" fontId="6" fillId="0" borderId="15" xfId="0" applyNumberFormat="1" applyFont="1" applyBorder="1" applyAlignment="1">
      <alignment horizontal="center" vertical="center"/>
    </xf>
    <xf numFmtId="0" fontId="6" fillId="0" borderId="16" xfId="0" applyFont="1" applyBorder="1" applyAlignment="1">
      <alignment horizontal="center"/>
    </xf>
    <xf numFmtId="4" fontId="6" fillId="0" borderId="16" xfId="0" applyNumberFormat="1" applyFont="1" applyBorder="1" applyAlignment="1"/>
    <xf numFmtId="4" fontId="8" fillId="0" borderId="16" xfId="1" applyNumberFormat="1" applyFont="1" applyFill="1" applyBorder="1" applyAlignment="1">
      <alignment horizontal="right"/>
    </xf>
    <xf numFmtId="4" fontId="8" fillId="3" borderId="17" xfId="1" applyNumberFormat="1" applyFont="1" applyFill="1" applyBorder="1" applyAlignment="1">
      <alignment horizontal="right"/>
    </xf>
    <xf numFmtId="49" fontId="6" fillId="3" borderId="15" xfId="0" applyNumberFormat="1" applyFont="1" applyFill="1" applyBorder="1" applyAlignment="1">
      <alignment horizontal="center" vertical="top"/>
    </xf>
    <xf numFmtId="0" fontId="9" fillId="0" borderId="18" xfId="0" applyFont="1" applyBorder="1" applyAlignment="1">
      <alignment vertical="center"/>
    </xf>
    <xf numFmtId="0" fontId="6" fillId="3" borderId="16" xfId="0" applyFont="1" applyFill="1" applyBorder="1" applyAlignment="1">
      <alignment horizontal="center"/>
    </xf>
    <xf numFmtId="2" fontId="6" fillId="3" borderId="16" xfId="1" applyNumberFormat="1" applyFont="1" applyFill="1" applyBorder="1" applyAlignment="1">
      <alignment horizontal="right"/>
    </xf>
    <xf numFmtId="4" fontId="6" fillId="3" borderId="16" xfId="1" applyNumberFormat="1" applyFont="1" applyFill="1" applyBorder="1" applyAlignment="1">
      <alignment horizontal="right"/>
    </xf>
    <xf numFmtId="4" fontId="3" fillId="3" borderId="17" xfId="1" applyNumberFormat="1" applyFont="1" applyFill="1" applyBorder="1" applyAlignment="1">
      <alignment horizontal="right"/>
    </xf>
    <xf numFmtId="49" fontId="12" fillId="3" borderId="7" xfId="0" applyNumberFormat="1" applyFont="1" applyFill="1" applyBorder="1" applyAlignment="1">
      <alignment horizontal="center" vertical="top"/>
    </xf>
    <xf numFmtId="0" fontId="3" fillId="3" borderId="8" xfId="0" applyFont="1" applyFill="1" applyBorder="1" applyAlignment="1">
      <alignment horizontal="left" vertical="center"/>
    </xf>
    <xf numFmtId="4" fontId="0" fillId="0" borderId="0" xfId="0" applyNumberFormat="1" applyAlignment="1">
      <alignment horizontal="center"/>
    </xf>
    <xf numFmtId="10" fontId="3" fillId="3" borderId="8" xfId="3" applyNumberFormat="1" applyFont="1" applyFill="1" applyBorder="1" applyAlignment="1">
      <alignment horizontal="right"/>
    </xf>
    <xf numFmtId="49" fontId="12" fillId="3" borderId="19" xfId="0" applyNumberFormat="1" applyFont="1" applyFill="1" applyBorder="1" applyAlignment="1">
      <alignment horizontal="center" vertical="top"/>
    </xf>
    <xf numFmtId="0" fontId="3" fillId="3" borderId="20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center"/>
    </xf>
    <xf numFmtId="2" fontId="6" fillId="3" borderId="20" xfId="1" applyNumberFormat="1" applyFont="1" applyFill="1" applyBorder="1" applyAlignment="1">
      <alignment horizontal="right"/>
    </xf>
    <xf numFmtId="4" fontId="6" fillId="3" borderId="20" xfId="1" applyNumberFormat="1" applyFont="1" applyFill="1" applyBorder="1" applyAlignment="1">
      <alignment horizontal="right"/>
    </xf>
    <xf numFmtId="4" fontId="3" fillId="3" borderId="21" xfId="1" applyNumberFormat="1" applyFont="1" applyFill="1" applyBorder="1" applyAlignment="1">
      <alignment horizontal="right"/>
    </xf>
    <xf numFmtId="4" fontId="0" fillId="0" borderId="0" xfId="0" applyNumberFormat="1"/>
    <xf numFmtId="10" fontId="0" fillId="0" borderId="0" xfId="3" applyNumberFormat="1" applyFont="1"/>
    <xf numFmtId="0" fontId="13" fillId="0" borderId="0" xfId="0" applyFont="1"/>
    <xf numFmtId="0" fontId="13" fillId="0" borderId="29" xfId="0" applyFont="1" applyBorder="1"/>
    <xf numFmtId="0" fontId="13" fillId="0" borderId="28" xfId="0" applyFont="1" applyBorder="1" applyAlignment="1">
      <alignment horizontal="center"/>
    </xf>
    <xf numFmtId="0" fontId="13" fillId="0" borderId="30" xfId="0" applyFont="1" applyBorder="1" applyAlignment="1">
      <alignment horizontal="center"/>
    </xf>
    <xf numFmtId="0" fontId="13" fillId="0" borderId="30" xfId="0" applyFont="1" applyBorder="1"/>
    <xf numFmtId="0" fontId="13" fillId="0" borderId="31" xfId="0" applyFont="1" applyBorder="1"/>
    <xf numFmtId="0" fontId="13" fillId="0" borderId="32" xfId="0" applyFont="1" applyBorder="1"/>
    <xf numFmtId="0" fontId="14" fillId="4" borderId="33" xfId="0" applyFont="1" applyFill="1" applyBorder="1"/>
    <xf numFmtId="0" fontId="14" fillId="4" borderId="34" xfId="0" applyFont="1" applyFill="1" applyBorder="1"/>
    <xf numFmtId="43" fontId="14" fillId="4" borderId="22" xfId="1" applyFont="1" applyFill="1" applyBorder="1"/>
    <xf numFmtId="0" fontId="14" fillId="0" borderId="0" xfId="0" applyFont="1" applyFill="1" applyBorder="1"/>
    <xf numFmtId="43" fontId="14" fillId="0" borderId="0" xfId="1" applyFont="1" applyFill="1" applyBorder="1"/>
    <xf numFmtId="0" fontId="14" fillId="6" borderId="33" xfId="0" applyFont="1" applyFill="1" applyBorder="1"/>
    <xf numFmtId="0" fontId="14" fillId="6" borderId="34" xfId="0" applyFont="1" applyFill="1" applyBorder="1"/>
    <xf numFmtId="0" fontId="14" fillId="6" borderId="34" xfId="0" applyFont="1" applyFill="1" applyBorder="1" applyAlignment="1">
      <alignment horizontal="center"/>
    </xf>
    <xf numFmtId="0" fontId="13" fillId="0" borderId="27" xfId="0" applyFont="1" applyBorder="1"/>
    <xf numFmtId="0" fontId="13" fillId="0" borderId="23" xfId="0" applyFont="1" applyBorder="1"/>
    <xf numFmtId="0" fontId="15" fillId="0" borderId="0" xfId="0" applyFont="1"/>
    <xf numFmtId="0" fontId="16" fillId="0" borderId="0" xfId="4" applyFont="1" applyAlignment="1">
      <alignment vertical="top" wrapText="1"/>
    </xf>
    <xf numFmtId="0" fontId="16" fillId="0" borderId="0" xfId="4" applyFont="1"/>
    <xf numFmtId="0" fontId="13" fillId="0" borderId="35" xfId="0" applyFont="1" applyBorder="1" applyAlignment="1">
      <alignment horizontal="center" vertical="center"/>
    </xf>
    <xf numFmtId="0" fontId="13" fillId="0" borderId="36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16" fillId="0" borderId="34" xfId="4" applyFont="1" applyBorder="1" applyAlignment="1">
      <alignment horizontal="left" vertical="center"/>
    </xf>
    <xf numFmtId="0" fontId="16" fillId="0" borderId="41" xfId="4" applyFont="1" applyBorder="1" applyAlignment="1">
      <alignment vertical="top" wrapText="1"/>
    </xf>
    <xf numFmtId="0" fontId="16" fillId="0" borderId="42" xfId="4" applyFont="1" applyBorder="1" applyAlignment="1">
      <alignment vertical="top" wrapText="1"/>
    </xf>
    <xf numFmtId="0" fontId="16" fillId="0" borderId="43" xfId="4" applyFont="1" applyBorder="1" applyAlignment="1">
      <alignment vertical="top" wrapText="1"/>
    </xf>
    <xf numFmtId="0" fontId="13" fillId="0" borderId="41" xfId="0" applyFont="1" applyBorder="1"/>
    <xf numFmtId="0" fontId="16" fillId="0" borderId="44" xfId="4" applyFont="1" applyBorder="1" applyAlignment="1">
      <alignment vertical="top" wrapText="1"/>
    </xf>
    <xf numFmtId="0" fontId="16" fillId="0" borderId="45" xfId="4" applyFont="1" applyBorder="1" applyAlignment="1">
      <alignment vertical="top" wrapText="1"/>
    </xf>
    <xf numFmtId="0" fontId="16" fillId="0" borderId="46" xfId="4" applyFont="1" applyBorder="1" applyAlignment="1">
      <alignment horizontal="left" vertical="center" wrapText="1"/>
    </xf>
    <xf numFmtId="0" fontId="16" fillId="0" borderId="1" xfId="4" applyFont="1" applyBorder="1" applyAlignment="1">
      <alignment vertical="top" wrapText="1"/>
    </xf>
    <xf numFmtId="165" fontId="16" fillId="0" borderId="38" xfId="1" applyNumberFormat="1" applyFont="1" applyBorder="1" applyAlignment="1">
      <alignment vertical="top" wrapText="1"/>
    </xf>
    <xf numFmtId="165" fontId="16" fillId="0" borderId="39" xfId="1" applyNumberFormat="1" applyFont="1" applyBorder="1" applyAlignment="1">
      <alignment vertical="top" wrapText="1"/>
    </xf>
    <xf numFmtId="165" fontId="13" fillId="0" borderId="39" xfId="1" applyNumberFormat="1" applyFont="1" applyBorder="1"/>
    <xf numFmtId="165" fontId="13" fillId="0" borderId="40" xfId="1" applyNumberFormat="1" applyFont="1" applyBorder="1"/>
    <xf numFmtId="165" fontId="13" fillId="0" borderId="38" xfId="1" applyNumberFormat="1" applyFont="1" applyBorder="1"/>
    <xf numFmtId="165" fontId="13" fillId="0" borderId="35" xfId="1" applyNumberFormat="1" applyFont="1" applyBorder="1"/>
    <xf numFmtId="165" fontId="13" fillId="0" borderId="37" xfId="1" applyNumberFormat="1" applyFont="1" applyBorder="1"/>
    <xf numFmtId="165" fontId="13" fillId="0" borderId="36" xfId="1" applyNumberFormat="1" applyFont="1" applyBorder="1"/>
    <xf numFmtId="0" fontId="13" fillId="0" borderId="33" xfId="0" applyFont="1" applyBorder="1"/>
    <xf numFmtId="0" fontId="13" fillId="0" borderId="22" xfId="0" applyFont="1" applyBorder="1"/>
    <xf numFmtId="166" fontId="13" fillId="0" borderId="0" xfId="0" applyNumberFormat="1" applyFont="1"/>
    <xf numFmtId="165" fontId="13" fillId="0" borderId="22" xfId="1" applyNumberFormat="1" applyFont="1" applyBorder="1" applyAlignment="1">
      <alignment horizontal="center" vertical="center"/>
    </xf>
    <xf numFmtId="165" fontId="16" fillId="0" borderId="40" xfId="1" applyNumberFormat="1" applyFont="1" applyBorder="1" applyAlignment="1">
      <alignment vertical="top" wrapText="1"/>
    </xf>
    <xf numFmtId="165" fontId="13" fillId="0" borderId="40" xfId="1" applyNumberFormat="1" applyFont="1" applyBorder="1" applyAlignment="1">
      <alignment horizontal="center" vertical="center"/>
    </xf>
    <xf numFmtId="165" fontId="13" fillId="0" borderId="22" xfId="1" applyNumberFormat="1" applyFont="1" applyBorder="1"/>
    <xf numFmtId="165" fontId="13" fillId="0" borderId="38" xfId="1" applyNumberFormat="1" applyFont="1" applyBorder="1" applyAlignment="1">
      <alignment horizontal="center" vertical="center"/>
    </xf>
    <xf numFmtId="165" fontId="13" fillId="0" borderId="39" xfId="1" applyNumberFormat="1" applyFont="1" applyBorder="1" applyAlignment="1">
      <alignment horizontal="center" vertical="center"/>
    </xf>
    <xf numFmtId="167" fontId="16" fillId="0" borderId="38" xfId="3" applyNumberFormat="1" applyFont="1" applyBorder="1" applyAlignment="1">
      <alignment vertical="top" wrapText="1"/>
    </xf>
    <xf numFmtId="167" fontId="16" fillId="0" borderId="39" xfId="3" applyNumberFormat="1" applyFont="1" applyBorder="1" applyAlignment="1">
      <alignment vertical="top" wrapText="1"/>
    </xf>
    <xf numFmtId="167" fontId="16" fillId="0" borderId="40" xfId="3" applyNumberFormat="1" applyFont="1" applyBorder="1" applyAlignment="1">
      <alignment vertical="top" wrapText="1"/>
    </xf>
    <xf numFmtId="167" fontId="13" fillId="0" borderId="39" xfId="3" applyNumberFormat="1" applyFont="1" applyBorder="1"/>
    <xf numFmtId="167" fontId="13" fillId="0" borderId="38" xfId="3" applyNumberFormat="1" applyFont="1" applyBorder="1"/>
    <xf numFmtId="167" fontId="13" fillId="0" borderId="35" xfId="3" applyNumberFormat="1" applyFont="1" applyBorder="1"/>
    <xf numFmtId="167" fontId="13" fillId="0" borderId="37" xfId="3" applyNumberFormat="1" applyFont="1" applyBorder="1"/>
    <xf numFmtId="167" fontId="13" fillId="0" borderId="36" xfId="3" applyNumberFormat="1" applyFont="1" applyBorder="1"/>
    <xf numFmtId="167" fontId="13" fillId="0" borderId="22" xfId="3" applyNumberFormat="1" applyFont="1" applyBorder="1"/>
    <xf numFmtId="167" fontId="13" fillId="0" borderId="40" xfId="3" applyNumberFormat="1" applyFont="1" applyBorder="1" applyAlignment="1">
      <alignment vertical="center"/>
    </xf>
    <xf numFmtId="167" fontId="13" fillId="0" borderId="22" xfId="3" applyNumberFormat="1" applyFont="1" applyBorder="1" applyAlignment="1">
      <alignment vertical="center"/>
    </xf>
    <xf numFmtId="0" fontId="14" fillId="0" borderId="20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43" fontId="16" fillId="0" borderId="0" xfId="1" applyFont="1"/>
    <xf numFmtId="43" fontId="17" fillId="0" borderId="0" xfId="1" applyFont="1"/>
    <xf numFmtId="0" fontId="13" fillId="0" borderId="0" xfId="0" applyFont="1" applyFill="1"/>
    <xf numFmtId="0" fontId="14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 vertical="center"/>
    </xf>
    <xf numFmtId="43" fontId="13" fillId="0" borderId="0" xfId="1" applyFont="1" applyFill="1" applyBorder="1"/>
    <xf numFmtId="0" fontId="16" fillId="0" borderId="0" xfId="4" applyFont="1" applyFill="1" applyAlignment="1">
      <alignment horizontal="center" vertical="center"/>
    </xf>
    <xf numFmtId="43" fontId="16" fillId="0" borderId="0" xfId="1" applyFont="1" applyFill="1"/>
    <xf numFmtId="43" fontId="17" fillId="0" borderId="0" xfId="1" applyFont="1" applyFill="1"/>
    <xf numFmtId="168" fontId="13" fillId="0" borderId="0" xfId="1" applyNumberFormat="1" applyFont="1" applyFill="1" applyBorder="1"/>
    <xf numFmtId="168" fontId="14" fillId="0" borderId="0" xfId="1" applyNumberFormat="1" applyFont="1" applyFill="1" applyBorder="1"/>
    <xf numFmtId="0" fontId="17" fillId="0" borderId="33" xfId="4" applyFont="1" applyBorder="1" applyAlignment="1">
      <alignment horizontal="center" vertical="center"/>
    </xf>
    <xf numFmtId="0" fontId="17" fillId="0" borderId="34" xfId="4" applyFont="1" applyBorder="1" applyAlignment="1">
      <alignment horizontal="center" vertical="center" wrapText="1"/>
    </xf>
    <xf numFmtId="0" fontId="17" fillId="0" borderId="22" xfId="4" applyFont="1" applyFill="1" applyBorder="1" applyAlignment="1">
      <alignment horizontal="center" vertical="center"/>
    </xf>
    <xf numFmtId="0" fontId="17" fillId="0" borderId="22" xfId="4" applyFont="1" applyBorder="1" applyAlignment="1">
      <alignment horizontal="center" vertical="center"/>
    </xf>
    <xf numFmtId="0" fontId="16" fillId="0" borderId="44" xfId="4" applyFont="1" applyBorder="1"/>
    <xf numFmtId="164" fontId="18" fillId="5" borderId="38" xfId="4" applyNumberFormat="1" applyFont="1" applyFill="1" applyBorder="1"/>
    <xf numFmtId="43" fontId="16" fillId="0" borderId="38" xfId="1" applyFont="1" applyBorder="1"/>
    <xf numFmtId="43" fontId="17" fillId="0" borderId="38" xfId="1" applyFont="1" applyFill="1" applyBorder="1"/>
    <xf numFmtId="0" fontId="16" fillId="0" borderId="45" xfId="4" applyFont="1" applyBorder="1"/>
    <xf numFmtId="164" fontId="18" fillId="5" borderId="39" xfId="4" applyNumberFormat="1" applyFont="1" applyFill="1" applyBorder="1"/>
    <xf numFmtId="43" fontId="16" fillId="0" borderId="39" xfId="1" applyFont="1" applyBorder="1"/>
    <xf numFmtId="43" fontId="17" fillId="0" borderId="39" xfId="1" applyFont="1" applyFill="1" applyBorder="1"/>
    <xf numFmtId="0" fontId="16" fillId="0" borderId="46" xfId="4" applyFont="1" applyBorder="1"/>
    <xf numFmtId="164" fontId="18" fillId="5" borderId="40" xfId="4" applyNumberFormat="1" applyFont="1" applyFill="1" applyBorder="1"/>
    <xf numFmtId="43" fontId="16" fillId="0" borderId="40" xfId="1" applyFont="1" applyBorder="1"/>
    <xf numFmtId="43" fontId="17" fillId="0" borderId="40" xfId="1" applyFont="1" applyFill="1" applyBorder="1"/>
    <xf numFmtId="43" fontId="14" fillId="7" borderId="22" xfId="1" applyFont="1" applyFill="1" applyBorder="1"/>
    <xf numFmtId="43" fontId="13" fillId="7" borderId="28" xfId="1" applyFont="1" applyFill="1" applyBorder="1"/>
    <xf numFmtId="43" fontId="13" fillId="7" borderId="30" xfId="1" applyFont="1" applyFill="1" applyBorder="1"/>
    <xf numFmtId="43" fontId="13" fillId="7" borderId="32" xfId="1" applyFont="1" applyFill="1" applyBorder="1"/>
    <xf numFmtId="43" fontId="13" fillId="0" borderId="48" xfId="1" applyFont="1" applyBorder="1"/>
    <xf numFmtId="43" fontId="13" fillId="0" borderId="49" xfId="1" applyFont="1" applyBorder="1"/>
    <xf numFmtId="43" fontId="13" fillId="0" borderId="50" xfId="1" applyFont="1" applyBorder="1"/>
    <xf numFmtId="43" fontId="13" fillId="0" borderId="0" xfId="1" applyFont="1"/>
    <xf numFmtId="43" fontId="13" fillId="0" borderId="0" xfId="1" applyFont="1" applyFill="1"/>
    <xf numFmtId="0" fontId="13" fillId="0" borderId="0" xfId="0" applyFont="1" applyAlignment="1">
      <alignment horizontal="center"/>
    </xf>
    <xf numFmtId="0" fontId="14" fillId="0" borderId="33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4" fillId="0" borderId="47" xfId="0" applyFont="1" applyFill="1" applyBorder="1" applyAlignment="1">
      <alignment horizontal="center" vertical="center"/>
    </xf>
    <xf numFmtId="0" fontId="14" fillId="0" borderId="22" xfId="0" applyFont="1" applyBorder="1" applyAlignment="1">
      <alignment horizontal="center" vertical="center"/>
    </xf>
    <xf numFmtId="0" fontId="14" fillId="0" borderId="22" xfId="0" applyFont="1" applyBorder="1" applyAlignment="1">
      <alignment horizontal="center" vertical="center" wrapText="1"/>
    </xf>
    <xf numFmtId="0" fontId="13" fillId="0" borderId="44" xfId="0" applyFont="1" applyBorder="1"/>
    <xf numFmtId="0" fontId="13" fillId="0" borderId="38" xfId="0" applyFont="1" applyBorder="1" applyAlignment="1">
      <alignment horizontal="center"/>
    </xf>
    <xf numFmtId="43" fontId="13" fillId="0" borderId="41" xfId="1" applyFont="1" applyBorder="1"/>
    <xf numFmtId="43" fontId="13" fillId="0" borderId="38" xfId="1" applyFont="1" applyBorder="1"/>
    <xf numFmtId="43" fontId="13" fillId="0" borderId="51" xfId="1" applyFont="1" applyFill="1" applyBorder="1"/>
    <xf numFmtId="0" fontId="13" fillId="0" borderId="45" xfId="0" applyFont="1" applyBorder="1"/>
    <xf numFmtId="0" fontId="13" fillId="0" borderId="39" xfId="0" applyFont="1" applyBorder="1" applyAlignment="1">
      <alignment horizontal="center"/>
    </xf>
    <xf numFmtId="43" fontId="13" fillId="0" borderId="42" xfId="1" applyFont="1" applyBorder="1"/>
    <xf numFmtId="43" fontId="13" fillId="0" borderId="39" xfId="1" applyFont="1" applyBorder="1"/>
    <xf numFmtId="43" fontId="13" fillId="0" borderId="52" xfId="1" applyFont="1" applyFill="1" applyBorder="1"/>
    <xf numFmtId="0" fontId="13" fillId="0" borderId="46" xfId="0" applyFont="1" applyBorder="1"/>
    <xf numFmtId="0" fontId="13" fillId="0" borderId="40" xfId="0" applyFont="1" applyBorder="1" applyAlignment="1">
      <alignment horizontal="center"/>
    </xf>
    <xf numFmtId="43" fontId="13" fillId="0" borderId="43" xfId="1" applyFont="1" applyBorder="1"/>
    <xf numFmtId="43" fontId="13" fillId="0" borderId="40" xfId="1" applyFont="1" applyBorder="1"/>
    <xf numFmtId="43" fontId="13" fillId="0" borderId="53" xfId="1" applyFont="1" applyFill="1" applyBorder="1"/>
    <xf numFmtId="0" fontId="16" fillId="0" borderId="22" xfId="4" applyFont="1" applyFill="1" applyBorder="1" applyAlignment="1">
      <alignment horizontal="center" vertical="center"/>
    </xf>
    <xf numFmtId="10" fontId="16" fillId="0" borderId="38" xfId="3" applyNumberFormat="1" applyFont="1" applyFill="1" applyBorder="1" applyAlignment="1">
      <alignment horizontal="center"/>
    </xf>
    <xf numFmtId="10" fontId="16" fillId="0" borderId="39" xfId="3" applyNumberFormat="1" applyFont="1" applyFill="1" applyBorder="1" applyAlignment="1">
      <alignment horizontal="center"/>
    </xf>
    <xf numFmtId="10" fontId="16" fillId="0" borderId="40" xfId="3" applyNumberFormat="1" applyFont="1" applyFill="1" applyBorder="1" applyAlignment="1">
      <alignment horizontal="center"/>
    </xf>
    <xf numFmtId="49" fontId="12" fillId="3" borderId="54" xfId="0" applyNumberFormat="1" applyFont="1" applyFill="1" applyBorder="1" applyAlignment="1">
      <alignment horizontal="center" vertical="top"/>
    </xf>
    <xf numFmtId="0" fontId="6" fillId="3" borderId="55" xfId="0" applyFont="1" applyFill="1" applyBorder="1" applyAlignment="1">
      <alignment horizontal="left" vertical="top" wrapText="1"/>
    </xf>
    <xf numFmtId="0" fontId="6" fillId="3" borderId="55" xfId="0" applyFont="1" applyFill="1" applyBorder="1" applyAlignment="1">
      <alignment horizontal="center"/>
    </xf>
    <xf numFmtId="2" fontId="6" fillId="3" borderId="55" xfId="1" applyNumberFormat="1" applyFont="1" applyFill="1" applyBorder="1" applyAlignment="1">
      <alignment horizontal="right"/>
    </xf>
    <xf numFmtId="4" fontId="6" fillId="3" borderId="55" xfId="1" applyNumberFormat="1" applyFont="1" applyFill="1" applyBorder="1" applyAlignment="1">
      <alignment horizontal="right"/>
    </xf>
    <xf numFmtId="4" fontId="6" fillId="3" borderId="56" xfId="1" applyNumberFormat="1" applyFont="1" applyFill="1" applyBorder="1" applyAlignment="1">
      <alignment horizontal="right"/>
    </xf>
    <xf numFmtId="49" fontId="12" fillId="3" borderId="24" xfId="0" applyNumberFormat="1" applyFont="1" applyFill="1" applyBorder="1" applyAlignment="1">
      <alignment horizontal="center" vertical="top"/>
    </xf>
    <xf numFmtId="0" fontId="3" fillId="3" borderId="25" xfId="0" applyFont="1" applyFill="1" applyBorder="1" applyAlignment="1">
      <alignment horizontal="left" vertical="center"/>
    </xf>
    <xf numFmtId="0" fontId="6" fillId="3" borderId="25" xfId="0" applyFont="1" applyFill="1" applyBorder="1" applyAlignment="1">
      <alignment horizontal="center"/>
    </xf>
    <xf numFmtId="2" fontId="6" fillId="3" borderId="25" xfId="1" applyNumberFormat="1" applyFont="1" applyFill="1" applyBorder="1" applyAlignment="1">
      <alignment horizontal="right"/>
    </xf>
    <xf numFmtId="4" fontId="6" fillId="3" borderId="25" xfId="1" applyNumberFormat="1" applyFont="1" applyFill="1" applyBorder="1" applyAlignment="1">
      <alignment horizontal="right"/>
    </xf>
    <xf numFmtId="4" fontId="3" fillId="3" borderId="26" xfId="1" applyNumberFormat="1" applyFont="1" applyFill="1" applyBorder="1" applyAlignment="1">
      <alignment horizontal="right"/>
    </xf>
    <xf numFmtId="49" fontId="20" fillId="0" borderId="0" xfId="0" applyNumberFormat="1" applyFont="1" applyFill="1" applyBorder="1" applyAlignment="1"/>
    <xf numFmtId="0" fontId="21" fillId="3" borderId="0" xfId="0" applyFont="1" applyFill="1" applyBorder="1"/>
    <xf numFmtId="0" fontId="21" fillId="3" borderId="0" xfId="0" applyFont="1" applyFill="1"/>
    <xf numFmtId="0" fontId="21" fillId="0" borderId="0" xfId="0" applyFont="1"/>
    <xf numFmtId="0" fontId="4" fillId="2" borderId="60" xfId="0" applyFont="1" applyFill="1" applyBorder="1" applyAlignment="1">
      <alignment horizontal="center"/>
    </xf>
    <xf numFmtId="0" fontId="20" fillId="2" borderId="0" xfId="0" applyFont="1" applyFill="1" applyBorder="1" applyAlignment="1">
      <alignment horizontal="center"/>
    </xf>
    <xf numFmtId="0" fontId="5" fillId="2" borderId="2" xfId="0" applyFont="1" applyFill="1" applyBorder="1"/>
    <xf numFmtId="0" fontId="5" fillId="2" borderId="3" xfId="0" applyFont="1" applyFill="1" applyBorder="1"/>
    <xf numFmtId="4" fontId="5" fillId="2" borderId="61" xfId="0" applyNumberFormat="1" applyFont="1" applyFill="1" applyBorder="1"/>
    <xf numFmtId="49" fontId="4" fillId="3" borderId="27" xfId="0" applyNumberFormat="1" applyFont="1" applyFill="1" applyBorder="1" applyAlignment="1">
      <alignment horizontal="left"/>
    </xf>
    <xf numFmtId="49" fontId="4" fillId="3" borderId="0" xfId="0" applyNumberFormat="1" applyFont="1" applyFill="1" applyBorder="1" applyAlignment="1">
      <alignment horizontal="left"/>
    </xf>
    <xf numFmtId="0" fontId="5" fillId="0" borderId="0" xfId="0" applyFont="1" applyBorder="1"/>
    <xf numFmtId="0" fontId="5" fillId="0" borderId="64" xfId="0" applyFont="1" applyBorder="1"/>
    <xf numFmtId="4" fontId="5" fillId="3" borderId="64" xfId="0" applyNumberFormat="1" applyFont="1" applyFill="1" applyBorder="1"/>
    <xf numFmtId="0" fontId="4" fillId="0" borderId="22" xfId="0" applyFont="1" applyBorder="1" applyAlignment="1">
      <alignment horizontal="center"/>
    </xf>
    <xf numFmtId="0" fontId="4" fillId="0" borderId="34" xfId="0" applyFont="1" applyBorder="1" applyAlignment="1">
      <alignment horizontal="center"/>
    </xf>
    <xf numFmtId="0" fontId="4" fillId="0" borderId="65" xfId="0" applyFont="1" applyBorder="1" applyAlignment="1">
      <alignment horizontal="center"/>
    </xf>
    <xf numFmtId="4" fontId="4" fillId="3" borderId="22" xfId="0" applyNumberFormat="1" applyFont="1" applyFill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5" fillId="0" borderId="16" xfId="0" applyFont="1" applyBorder="1"/>
    <xf numFmtId="0" fontId="5" fillId="0" borderId="5" xfId="0" applyFont="1" applyBorder="1"/>
    <xf numFmtId="4" fontId="5" fillId="3" borderId="16" xfId="0" applyNumberFormat="1" applyFont="1" applyFill="1" applyBorder="1" applyAlignment="1">
      <alignment horizontal="center"/>
    </xf>
    <xf numFmtId="0" fontId="5" fillId="0" borderId="8" xfId="0" applyFont="1" applyBorder="1"/>
    <xf numFmtId="4" fontId="5" fillId="0" borderId="12" xfId="1" applyNumberFormat="1" applyFont="1" applyBorder="1"/>
    <xf numFmtId="4" fontId="5" fillId="0" borderId="8" xfId="1" applyNumberFormat="1" applyFont="1" applyBorder="1"/>
    <xf numFmtId="4" fontId="5" fillId="3" borderId="8" xfId="0" applyNumberFormat="1" applyFont="1" applyFill="1" applyBorder="1" applyAlignment="1">
      <alignment horizontal="center"/>
    </xf>
    <xf numFmtId="4" fontId="21" fillId="3" borderId="0" xfId="0" applyNumberFormat="1" applyFont="1" applyFill="1"/>
    <xf numFmtId="0" fontId="5" fillId="3" borderId="0" xfId="0" applyFont="1" applyFill="1" applyBorder="1"/>
    <xf numFmtId="4" fontId="5" fillId="3" borderId="0" xfId="0" applyNumberFormat="1" applyFont="1" applyFill="1"/>
    <xf numFmtId="0" fontId="0" fillId="3" borderId="0" xfId="0" applyFill="1"/>
    <xf numFmtId="0" fontId="4" fillId="3" borderId="0" xfId="0" applyFont="1" applyFill="1" applyBorder="1"/>
    <xf numFmtId="0" fontId="4" fillId="0" borderId="0" xfId="0" applyFont="1" applyBorder="1"/>
    <xf numFmtId="0" fontId="4" fillId="3" borderId="0" xfId="0" applyFont="1" applyFill="1"/>
    <xf numFmtId="0" fontId="4" fillId="0" borderId="0" xfId="0" applyFont="1"/>
    <xf numFmtId="0" fontId="0" fillId="3" borderId="0" xfId="0" applyFill="1" applyBorder="1"/>
    <xf numFmtId="0" fontId="0" fillId="0" borderId="0" xfId="0" applyBorder="1"/>
    <xf numFmtId="10" fontId="0" fillId="3" borderId="0" xfId="0" applyNumberFormat="1" applyFill="1" applyBorder="1" applyAlignment="1">
      <alignment horizontal="center"/>
    </xf>
    <xf numFmtId="4" fontId="0" fillId="3" borderId="0" xfId="0" applyNumberFormat="1" applyFill="1"/>
    <xf numFmtId="169" fontId="0" fillId="3" borderId="0" xfId="0" applyNumberFormat="1" applyFill="1"/>
    <xf numFmtId="4" fontId="4" fillId="3" borderId="0" xfId="0" applyNumberFormat="1" applyFont="1" applyFill="1"/>
    <xf numFmtId="43" fontId="0" fillId="0" borderId="0" xfId="1" applyFont="1"/>
    <xf numFmtId="43" fontId="0" fillId="0" borderId="0" xfId="0" applyNumberFormat="1"/>
    <xf numFmtId="0" fontId="0" fillId="0" borderId="33" xfId="0" applyBorder="1"/>
    <xf numFmtId="0" fontId="0" fillId="0" borderId="66" xfId="0" applyBorder="1"/>
    <xf numFmtId="0" fontId="0" fillId="0" borderId="22" xfId="0" applyBorder="1"/>
    <xf numFmtId="43" fontId="0" fillId="0" borderId="44" xfId="1" applyFont="1" applyBorder="1"/>
    <xf numFmtId="43" fontId="0" fillId="0" borderId="38" xfId="1" applyFont="1" applyBorder="1"/>
    <xf numFmtId="0" fontId="0" fillId="0" borderId="33" xfId="0" applyBorder="1" applyAlignment="1">
      <alignment horizontal="center"/>
    </xf>
    <xf numFmtId="0" fontId="0" fillId="0" borderId="22" xfId="0" applyBorder="1" applyAlignment="1">
      <alignment horizontal="center"/>
    </xf>
    <xf numFmtId="43" fontId="19" fillId="5" borderId="22" xfId="0" applyNumberFormat="1" applyFont="1" applyFill="1" applyBorder="1"/>
    <xf numFmtId="10" fontId="0" fillId="0" borderId="22" xfId="3" applyNumberFormat="1" applyFont="1" applyBorder="1"/>
    <xf numFmtId="43" fontId="0" fillId="0" borderId="22" xfId="0" applyNumberFormat="1" applyBorder="1"/>
    <xf numFmtId="0" fontId="0" fillId="0" borderId="67" xfId="0" applyBorder="1"/>
    <xf numFmtId="43" fontId="0" fillId="0" borderId="67" xfId="1" applyFont="1" applyBorder="1"/>
    <xf numFmtId="43" fontId="0" fillId="0" borderId="68" xfId="1" applyFont="1" applyBorder="1"/>
    <xf numFmtId="43" fontId="19" fillId="0" borderId="33" xfId="1" applyFont="1" applyBorder="1"/>
    <xf numFmtId="43" fontId="19" fillId="0" borderId="22" xfId="1" applyFont="1" applyBorder="1"/>
    <xf numFmtId="0" fontId="19" fillId="0" borderId="22" xfId="0" applyFont="1" applyFill="1" applyBorder="1"/>
    <xf numFmtId="43" fontId="19" fillId="0" borderId="22" xfId="0" applyNumberFormat="1" applyFont="1" applyBorder="1"/>
    <xf numFmtId="0" fontId="0" fillId="0" borderId="0" xfId="0" applyAlignment="1"/>
    <xf numFmtId="49" fontId="3" fillId="0" borderId="7" xfId="0" applyNumberFormat="1" applyFont="1" applyFill="1" applyBorder="1" applyAlignment="1">
      <alignment vertical="top"/>
    </xf>
    <xf numFmtId="0" fontId="3" fillId="0" borderId="8" xfId="0" applyFont="1" applyFill="1" applyBorder="1" applyAlignment="1">
      <alignment wrapText="1"/>
    </xf>
    <xf numFmtId="0" fontId="3" fillId="0" borderId="8" xfId="0" applyFont="1" applyFill="1" applyBorder="1" applyAlignment="1"/>
    <xf numFmtId="2" fontId="3" fillId="0" borderId="8" xfId="0" applyNumberFormat="1" applyFont="1" applyFill="1" applyBorder="1" applyAlignment="1"/>
    <xf numFmtId="2" fontId="7" fillId="0" borderId="8" xfId="0" applyNumberFormat="1" applyFont="1" applyFill="1" applyBorder="1" applyAlignment="1"/>
    <xf numFmtId="43" fontId="3" fillId="0" borderId="14" xfId="1" applyFont="1" applyFill="1" applyBorder="1" applyAlignment="1"/>
    <xf numFmtId="0" fontId="6" fillId="0" borderId="7" xfId="0" applyNumberFormat="1" applyFont="1" applyBorder="1" applyAlignment="1">
      <alignment vertical="center"/>
    </xf>
    <xf numFmtId="0" fontId="6" fillId="0" borderId="8" xfId="0" applyFont="1" applyBorder="1" applyAlignment="1">
      <alignment vertical="center"/>
    </xf>
    <xf numFmtId="4" fontId="6" fillId="3" borderId="8" xfId="1" applyNumberFormat="1" applyFont="1" applyFill="1" applyBorder="1" applyAlignment="1"/>
    <xf numFmtId="4" fontId="6" fillId="3" borderId="14" xfId="1" applyNumberFormat="1" applyFont="1" applyFill="1" applyBorder="1" applyAlignment="1"/>
    <xf numFmtId="0" fontId="6" fillId="0" borderId="8" xfId="0" applyFont="1" applyBorder="1" applyAlignment="1"/>
    <xf numFmtId="4" fontId="8" fillId="3" borderId="14" xfId="1" applyNumberFormat="1" applyFont="1" applyFill="1" applyBorder="1" applyAlignment="1"/>
    <xf numFmtId="4" fontId="3" fillId="3" borderId="14" xfId="1" applyNumberFormat="1" applyFont="1" applyFill="1" applyBorder="1" applyAlignment="1"/>
    <xf numFmtId="49" fontId="6" fillId="3" borderId="7" xfId="0" applyNumberFormat="1" applyFont="1" applyFill="1" applyBorder="1" applyAlignment="1">
      <alignment vertical="top"/>
    </xf>
    <xf numFmtId="0" fontId="6" fillId="3" borderId="8" xfId="0" applyFont="1" applyFill="1" applyBorder="1" applyAlignment="1">
      <alignment vertical="top" wrapText="1"/>
    </xf>
    <xf numFmtId="0" fontId="6" fillId="3" borderId="8" xfId="0" applyFont="1" applyFill="1" applyBorder="1" applyAlignment="1"/>
    <xf numFmtId="43" fontId="6" fillId="3" borderId="14" xfId="1" applyFont="1" applyFill="1" applyBorder="1" applyAlignment="1"/>
    <xf numFmtId="2" fontId="6" fillId="3" borderId="8" xfId="1" applyNumberFormat="1" applyFont="1" applyFill="1" applyBorder="1" applyAlignment="1"/>
    <xf numFmtId="43" fontId="11" fillId="3" borderId="14" xfId="1" applyFont="1" applyFill="1" applyBorder="1" applyAlignment="1"/>
    <xf numFmtId="49" fontId="3" fillId="3" borderId="7" xfId="0" applyNumberFormat="1" applyFont="1" applyFill="1" applyBorder="1" applyAlignment="1">
      <alignment vertical="top"/>
    </xf>
    <xf numFmtId="43" fontId="3" fillId="3" borderId="14" xfId="1" applyFont="1" applyFill="1" applyBorder="1" applyAlignment="1"/>
    <xf numFmtId="0" fontId="6" fillId="0" borderId="15" xfId="0" applyNumberFormat="1" applyFont="1" applyBorder="1" applyAlignment="1">
      <alignment vertical="center"/>
    </xf>
    <xf numFmtId="0" fontId="6" fillId="0" borderId="16" xfId="0" applyFont="1" applyBorder="1" applyAlignment="1"/>
    <xf numFmtId="4" fontId="8" fillId="0" borderId="16" xfId="1" applyNumberFormat="1" applyFont="1" applyFill="1" applyBorder="1" applyAlignment="1"/>
    <xf numFmtId="4" fontId="8" fillId="3" borderId="17" xfId="1" applyNumberFormat="1" applyFont="1" applyFill="1" applyBorder="1" applyAlignment="1"/>
    <xf numFmtId="49" fontId="6" fillId="3" borderId="15" xfId="0" applyNumberFormat="1" applyFont="1" applyFill="1" applyBorder="1" applyAlignment="1">
      <alignment vertical="top"/>
    </xf>
    <xf numFmtId="0" fontId="6" fillId="3" borderId="16" xfId="0" applyFont="1" applyFill="1" applyBorder="1" applyAlignment="1"/>
    <xf numFmtId="2" fontId="6" fillId="3" borderId="16" xfId="1" applyNumberFormat="1" applyFont="1" applyFill="1" applyBorder="1" applyAlignment="1"/>
    <xf numFmtId="4" fontId="6" fillId="3" borderId="16" xfId="1" applyNumberFormat="1" applyFont="1" applyFill="1" applyBorder="1" applyAlignment="1"/>
    <xf numFmtId="4" fontId="3" fillId="3" borderId="17" xfId="1" applyNumberFormat="1" applyFont="1" applyFill="1" applyBorder="1" applyAlignment="1"/>
    <xf numFmtId="49" fontId="12" fillId="3" borderId="7" xfId="0" applyNumberFormat="1" applyFont="1" applyFill="1" applyBorder="1" applyAlignment="1">
      <alignment vertical="top"/>
    </xf>
    <xf numFmtId="0" fontId="3" fillId="3" borderId="8" xfId="0" applyFont="1" applyFill="1" applyBorder="1" applyAlignment="1">
      <alignment vertical="center"/>
    </xf>
    <xf numFmtId="10" fontId="3" fillId="3" borderId="8" xfId="3" applyNumberFormat="1" applyFont="1" applyFill="1" applyBorder="1" applyAlignment="1"/>
    <xf numFmtId="49" fontId="12" fillId="3" borderId="19" xfId="0" applyNumberFormat="1" applyFont="1" applyFill="1" applyBorder="1" applyAlignment="1">
      <alignment vertical="top"/>
    </xf>
    <xf numFmtId="0" fontId="3" fillId="3" borderId="20" xfId="0" applyFont="1" applyFill="1" applyBorder="1" applyAlignment="1">
      <alignment vertical="center" wrapText="1"/>
    </xf>
    <xf numFmtId="0" fontId="6" fillId="3" borderId="20" xfId="0" applyFont="1" applyFill="1" applyBorder="1" applyAlignment="1"/>
    <xf numFmtId="2" fontId="6" fillId="3" borderId="20" xfId="1" applyNumberFormat="1" applyFont="1" applyFill="1" applyBorder="1" applyAlignment="1"/>
    <xf numFmtId="4" fontId="6" fillId="3" borderId="20" xfId="1" applyNumberFormat="1" applyFont="1" applyFill="1" applyBorder="1" applyAlignment="1"/>
    <xf numFmtId="4" fontId="3" fillId="3" borderId="21" xfId="1" applyNumberFormat="1" applyFont="1" applyFill="1" applyBorder="1" applyAlignment="1"/>
    <xf numFmtId="0" fontId="4" fillId="0" borderId="8" xfId="5" applyFont="1" applyBorder="1" applyAlignment="1">
      <alignment vertical="center"/>
    </xf>
    <xf numFmtId="0" fontId="5" fillId="8" borderId="8" xfId="5" applyFont="1" applyFill="1" applyBorder="1" applyAlignment="1">
      <alignment vertical="center"/>
    </xf>
    <xf numFmtId="0" fontId="4" fillId="0" borderId="8" xfId="5" applyFont="1" applyFill="1" applyBorder="1" applyAlignment="1">
      <alignment vertical="center"/>
    </xf>
    <xf numFmtId="0" fontId="5" fillId="0" borderId="8" xfId="5" applyFont="1" applyBorder="1" applyAlignment="1">
      <alignment horizontal="center"/>
    </xf>
    <xf numFmtId="0" fontId="5" fillId="0" borderId="8" xfId="5" applyFont="1" applyFill="1" applyBorder="1" applyAlignment="1">
      <alignment vertical="center"/>
    </xf>
    <xf numFmtId="0" fontId="25" fillId="0" borderId="8" xfId="5" applyFont="1" applyBorder="1" applyAlignment="1">
      <alignment vertical="center"/>
    </xf>
    <xf numFmtId="4" fontId="5" fillId="0" borderId="8" xfId="5" applyNumberFormat="1" applyFont="1" applyFill="1" applyBorder="1" applyAlignment="1">
      <alignment horizontal="right"/>
    </xf>
    <xf numFmtId="0" fontId="5" fillId="0" borderId="8" xfId="5" applyFont="1" applyBorder="1" applyAlignment="1">
      <alignment horizontal="left" wrapText="1"/>
    </xf>
    <xf numFmtId="2" fontId="5" fillId="0" borderId="8" xfId="5" applyNumberFormat="1" applyFont="1" applyBorder="1"/>
    <xf numFmtId="0" fontId="0" fillId="0" borderId="33" xfId="0" applyBorder="1" applyAlignment="1">
      <alignment horizontal="center"/>
    </xf>
    <xf numFmtId="4" fontId="8" fillId="3" borderId="62" xfId="1" applyNumberFormat="1" applyFont="1" applyFill="1" applyBorder="1" applyAlignment="1">
      <alignment horizontal="right"/>
    </xf>
    <xf numFmtId="4" fontId="3" fillId="3" borderId="62" xfId="1" applyNumberFormat="1" applyFont="1" applyFill="1" applyBorder="1" applyAlignment="1">
      <alignment horizontal="right"/>
    </xf>
    <xf numFmtId="43" fontId="17" fillId="0" borderId="38" xfId="1" applyFont="1" applyBorder="1"/>
    <xf numFmtId="43" fontId="17" fillId="0" borderId="39" xfId="1" applyFont="1" applyBorder="1"/>
    <xf numFmtId="43" fontId="17" fillId="0" borderId="40" xfId="1" applyFont="1" applyBorder="1"/>
    <xf numFmtId="43" fontId="13" fillId="0" borderId="34" xfId="1" applyFont="1" applyBorder="1"/>
    <xf numFmtId="0" fontId="13" fillId="0" borderId="22" xfId="0" applyFont="1" applyBorder="1" applyAlignment="1">
      <alignment horizontal="center"/>
    </xf>
    <xf numFmtId="43" fontId="13" fillId="0" borderId="22" xfId="1" applyFont="1" applyBorder="1"/>
    <xf numFmtId="43" fontId="13" fillId="0" borderId="22" xfId="1" applyFont="1" applyFill="1" applyBorder="1"/>
    <xf numFmtId="0" fontId="13" fillId="0" borderId="33" xfId="0" applyFont="1" applyBorder="1" applyAlignment="1">
      <alignment wrapText="1"/>
    </xf>
    <xf numFmtId="0" fontId="3" fillId="0" borderId="7" xfId="0" applyNumberFormat="1" applyFont="1" applyBorder="1" applyAlignment="1">
      <alignment horizontal="left" vertical="center"/>
    </xf>
    <xf numFmtId="0" fontId="5" fillId="10" borderId="8" xfId="5" applyFont="1" applyFill="1" applyBorder="1" applyAlignment="1">
      <alignment vertical="center"/>
    </xf>
    <xf numFmtId="0" fontId="5" fillId="0" borderId="8" xfId="5" applyFont="1" applyBorder="1" applyAlignment="1">
      <alignment horizontal="center" vertical="center"/>
    </xf>
    <xf numFmtId="0" fontId="25" fillId="0" borderId="0" xfId="5" applyFont="1" applyBorder="1" applyAlignment="1">
      <alignment vertical="center"/>
    </xf>
    <xf numFmtId="0" fontId="5" fillId="0" borderId="8" xfId="5" applyFont="1" applyFill="1" applyBorder="1" applyAlignment="1">
      <alignment horizontal="center"/>
    </xf>
    <xf numFmtId="0" fontId="5" fillId="11" borderId="8" xfId="5" applyFont="1" applyFill="1" applyBorder="1" applyAlignment="1">
      <alignment horizontal="center"/>
    </xf>
    <xf numFmtId="0" fontId="5" fillId="11" borderId="8" xfId="5" applyFont="1" applyFill="1" applyBorder="1" applyAlignment="1">
      <alignment vertical="center"/>
    </xf>
    <xf numFmtId="0" fontId="4" fillId="11" borderId="8" xfId="5" applyFont="1" applyFill="1" applyBorder="1" applyAlignment="1">
      <alignment vertical="center"/>
    </xf>
    <xf numFmtId="4" fontId="5" fillId="11" borderId="8" xfId="5" applyNumberFormat="1" applyFont="1" applyFill="1" applyBorder="1" applyAlignment="1">
      <alignment horizontal="right"/>
    </xf>
    <xf numFmtId="0" fontId="5" fillId="0" borderId="8" xfId="5" applyFont="1" applyFill="1" applyBorder="1"/>
    <xf numFmtId="0" fontId="3" fillId="0" borderId="8" xfId="0" applyFont="1" applyFill="1" applyBorder="1" applyAlignment="1">
      <alignment vertical="center" wrapText="1"/>
    </xf>
    <xf numFmtId="4" fontId="26" fillId="3" borderId="14" xfId="1" applyNumberFormat="1" applyFont="1" applyFill="1" applyBorder="1" applyAlignment="1">
      <alignment horizontal="right"/>
    </xf>
    <xf numFmtId="0" fontId="19" fillId="0" borderId="0" xfId="0" applyFont="1"/>
    <xf numFmtId="49" fontId="3" fillId="0" borderId="8" xfId="0" applyNumberFormat="1" applyFont="1" applyFill="1" applyBorder="1" applyAlignment="1">
      <alignment horizontal="center" vertical="top"/>
    </xf>
    <xf numFmtId="43" fontId="3" fillId="0" borderId="8" xfId="1" applyFont="1" applyFill="1" applyBorder="1" applyAlignment="1">
      <alignment horizontal="center"/>
    </xf>
    <xf numFmtId="1" fontId="4" fillId="0" borderId="8" xfId="5" applyNumberFormat="1" applyFont="1" applyFill="1" applyBorder="1" applyAlignment="1">
      <alignment horizontal="right"/>
    </xf>
    <xf numFmtId="2" fontId="4" fillId="0" borderId="8" xfId="5" applyNumberFormat="1" applyFont="1" applyBorder="1" applyAlignment="1">
      <alignment vertical="top" wrapText="1"/>
    </xf>
    <xf numFmtId="1" fontId="4" fillId="0" borderId="8" xfId="5" applyNumberFormat="1" applyFont="1" applyFill="1" applyBorder="1" applyAlignment="1">
      <alignment horizontal="right" wrapText="1"/>
    </xf>
    <xf numFmtId="0" fontId="4" fillId="0" borderId="8" xfId="5" applyNumberFormat="1" applyFont="1" applyBorder="1" applyAlignment="1">
      <alignment horizontal="center" vertical="center"/>
    </xf>
    <xf numFmtId="0" fontId="4" fillId="0" borderId="8" xfId="5" applyFont="1" applyBorder="1" applyAlignment="1">
      <alignment horizontal="center" vertical="center"/>
    </xf>
    <xf numFmtId="0" fontId="4" fillId="10" borderId="8" xfId="5" applyFont="1" applyFill="1" applyBorder="1" applyAlignment="1">
      <alignment vertical="center"/>
    </xf>
    <xf numFmtId="0" fontId="24" fillId="0" borderId="8" xfId="5" applyNumberFormat="1" applyFont="1" applyBorder="1" applyAlignment="1">
      <alignment horizontal="center" vertical="center"/>
    </xf>
    <xf numFmtId="0" fontId="5" fillId="0" borderId="8" xfId="5" applyFont="1" applyBorder="1" applyAlignment="1">
      <alignment horizontal="center" vertical="center" wrapText="1"/>
    </xf>
    <xf numFmtId="2" fontId="3" fillId="0" borderId="11" xfId="0" applyNumberFormat="1" applyFont="1" applyBorder="1" applyAlignment="1">
      <alignment horizontal="left" vertical="top" wrapText="1"/>
    </xf>
    <xf numFmtId="2" fontId="3" fillId="0" borderId="12" xfId="0" applyNumberFormat="1" applyFont="1" applyBorder="1" applyAlignment="1">
      <alignment horizontal="left" vertical="top" wrapText="1"/>
    </xf>
    <xf numFmtId="2" fontId="3" fillId="0" borderId="13" xfId="0" applyNumberFormat="1" applyFont="1" applyBorder="1" applyAlignment="1">
      <alignment horizontal="left" vertical="top" wrapText="1"/>
    </xf>
    <xf numFmtId="2" fontId="3" fillId="0" borderId="12" xfId="0" applyNumberFormat="1" applyFont="1" applyBorder="1" applyAlignment="1">
      <alignment horizontal="left"/>
    </xf>
    <xf numFmtId="2" fontId="3" fillId="0" borderId="10" xfId="0" applyNumberFormat="1" applyFont="1" applyBorder="1" applyAlignment="1">
      <alignment horizontal="left"/>
    </xf>
    <xf numFmtId="0" fontId="2" fillId="0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2" fontId="3" fillId="0" borderId="7" xfId="0" applyNumberFormat="1" applyFont="1" applyBorder="1" applyAlignment="1">
      <alignment horizontal="left" vertical="top" wrapText="1"/>
    </xf>
    <xf numFmtId="2" fontId="3" fillId="0" borderId="8" xfId="0" applyNumberFormat="1" applyFont="1" applyBorder="1" applyAlignment="1">
      <alignment horizontal="left" vertical="top" wrapText="1"/>
    </xf>
    <xf numFmtId="2" fontId="3" fillId="0" borderId="9" xfId="2" applyNumberFormat="1" applyFont="1" applyBorder="1" applyAlignment="1">
      <alignment horizontal="left"/>
    </xf>
    <xf numFmtId="2" fontId="3" fillId="0" borderId="10" xfId="2" applyNumberFormat="1" applyFont="1" applyBorder="1" applyAlignment="1">
      <alignment horizontal="left"/>
    </xf>
    <xf numFmtId="0" fontId="13" fillId="0" borderId="35" xfId="0" applyFont="1" applyBorder="1" applyAlignment="1">
      <alignment horizontal="center" wrapText="1"/>
    </xf>
    <xf numFmtId="0" fontId="13" fillId="0" borderId="36" xfId="0" applyFont="1" applyBorder="1" applyAlignment="1">
      <alignment horizontal="center" wrapText="1"/>
    </xf>
    <xf numFmtId="0" fontId="13" fillId="0" borderId="35" xfId="0" applyFont="1" applyBorder="1" applyAlignment="1">
      <alignment horizontal="center" vertical="center"/>
    </xf>
    <xf numFmtId="0" fontId="13" fillId="0" borderId="36" xfId="0" applyFont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/>
    </xf>
    <xf numFmtId="0" fontId="14" fillId="0" borderId="26" xfId="0" applyFont="1" applyBorder="1" applyAlignment="1">
      <alignment horizontal="center"/>
    </xf>
    <xf numFmtId="0" fontId="14" fillId="0" borderId="24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3" fillId="0" borderId="35" xfId="0" applyFont="1" applyBorder="1" applyAlignment="1">
      <alignment horizontal="center" vertical="center" wrapText="1"/>
    </xf>
    <xf numFmtId="0" fontId="13" fillId="0" borderId="37" xfId="0" applyFont="1" applyBorder="1" applyAlignment="1">
      <alignment horizontal="center" vertical="center" wrapText="1"/>
    </xf>
    <xf numFmtId="0" fontId="13" fillId="0" borderId="36" xfId="0" applyFont="1" applyBorder="1" applyAlignment="1">
      <alignment horizontal="center" vertical="center" wrapText="1"/>
    </xf>
    <xf numFmtId="2" fontId="3" fillId="0" borderId="11" xfId="0" applyNumberFormat="1" applyFont="1" applyBorder="1" applyAlignment="1">
      <alignment vertical="top" wrapText="1"/>
    </xf>
    <xf numFmtId="2" fontId="3" fillId="0" borderId="12" xfId="0" applyNumberFormat="1" applyFont="1" applyBorder="1" applyAlignment="1">
      <alignment vertical="top" wrapText="1"/>
    </xf>
    <xf numFmtId="2" fontId="3" fillId="0" borderId="13" xfId="0" applyNumberFormat="1" applyFont="1" applyBorder="1" applyAlignment="1">
      <alignment vertical="top" wrapText="1"/>
    </xf>
    <xf numFmtId="2" fontId="3" fillId="0" borderId="12" xfId="0" applyNumberFormat="1" applyFont="1" applyBorder="1" applyAlignment="1"/>
    <xf numFmtId="2" fontId="3" fillId="0" borderId="10" xfId="0" applyNumberFormat="1" applyFont="1" applyBorder="1" applyAlignment="1"/>
    <xf numFmtId="0" fontId="2" fillId="0" borderId="0" xfId="0" applyFont="1" applyFill="1" applyAlignment="1">
      <alignment vertical="center"/>
    </xf>
    <xf numFmtId="2" fontId="3" fillId="0" borderId="7" xfId="0" applyNumberFormat="1" applyFont="1" applyBorder="1" applyAlignment="1">
      <alignment vertical="top" wrapText="1"/>
    </xf>
    <xf numFmtId="2" fontId="3" fillId="0" borderId="8" xfId="0" applyNumberFormat="1" applyFont="1" applyBorder="1" applyAlignment="1">
      <alignment vertical="top" wrapText="1"/>
    </xf>
    <xf numFmtId="2" fontId="3" fillId="0" borderId="9" xfId="2" applyNumberFormat="1" applyFont="1" applyBorder="1" applyAlignment="1"/>
    <xf numFmtId="2" fontId="3" fillId="0" borderId="10" xfId="2" applyNumberFormat="1" applyFont="1" applyBorder="1" applyAlignment="1"/>
    <xf numFmtId="49" fontId="20" fillId="2" borderId="57" xfId="0" applyNumberFormat="1" applyFont="1" applyFill="1" applyBorder="1" applyAlignment="1">
      <alignment horizontal="center"/>
    </xf>
    <xf numFmtId="49" fontId="20" fillId="2" borderId="58" xfId="0" applyNumberFormat="1" applyFont="1" applyFill="1" applyBorder="1" applyAlignment="1">
      <alignment horizontal="center"/>
    </xf>
    <xf numFmtId="49" fontId="20" fillId="2" borderId="59" xfId="0" applyNumberFormat="1" applyFont="1" applyFill="1" applyBorder="1" applyAlignment="1">
      <alignment horizontal="center"/>
    </xf>
    <xf numFmtId="0" fontId="4" fillId="2" borderId="6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61" xfId="0" applyFont="1" applyFill="1" applyBorder="1" applyAlignment="1">
      <alignment horizontal="center"/>
    </xf>
    <xf numFmtId="49" fontId="4" fillId="2" borderId="62" xfId="0" applyNumberFormat="1" applyFont="1" applyFill="1" applyBorder="1" applyAlignment="1">
      <alignment horizontal="left" wrapText="1"/>
    </xf>
    <xf numFmtId="49" fontId="4" fillId="2" borderId="5" xfId="0" applyNumberFormat="1" applyFont="1" applyFill="1" applyBorder="1" applyAlignment="1">
      <alignment horizontal="left" wrapText="1"/>
    </xf>
    <xf numFmtId="49" fontId="4" fillId="2" borderId="63" xfId="0" applyNumberFormat="1" applyFont="1" applyFill="1" applyBorder="1" applyAlignment="1">
      <alignment horizontal="left" wrapText="1"/>
    </xf>
    <xf numFmtId="49" fontId="4" fillId="3" borderId="9" xfId="0" applyNumberFormat="1" applyFont="1" applyFill="1" applyBorder="1" applyAlignment="1">
      <alignment horizontal="left"/>
    </xf>
    <xf numFmtId="49" fontId="4" fillId="3" borderId="12" xfId="0" applyNumberFormat="1" applyFont="1" applyFill="1" applyBorder="1" applyAlignment="1">
      <alignment horizontal="left"/>
    </xf>
    <xf numFmtId="49" fontId="4" fillId="3" borderId="13" xfId="0" applyNumberFormat="1" applyFont="1" applyFill="1" applyBorder="1" applyAlignment="1">
      <alignment horizontal="left"/>
    </xf>
    <xf numFmtId="0" fontId="4" fillId="2" borderId="8" xfId="5" applyFont="1" applyFill="1" applyBorder="1" applyAlignment="1">
      <alignment horizontal="center"/>
    </xf>
    <xf numFmtId="2" fontId="4" fillId="0" borderId="8" xfId="5" applyNumberFormat="1" applyFont="1" applyBorder="1" applyAlignment="1">
      <alignment horizontal="center" vertical="top" wrapText="1"/>
    </xf>
    <xf numFmtId="2" fontId="4" fillId="0" borderId="8" xfId="2" applyNumberFormat="1" applyFont="1" applyBorder="1" applyAlignment="1">
      <alignment horizontal="center"/>
    </xf>
    <xf numFmtId="49" fontId="4" fillId="0" borderId="8" xfId="5" applyNumberFormat="1" applyFont="1" applyFill="1" applyBorder="1" applyAlignment="1">
      <alignment horizontal="center" vertical="center"/>
    </xf>
    <xf numFmtId="0" fontId="4" fillId="0" borderId="8" xfId="5" applyFont="1" applyFill="1" applyBorder="1" applyAlignment="1">
      <alignment horizontal="center" vertical="center" wrapText="1"/>
    </xf>
    <xf numFmtId="4" fontId="19" fillId="0" borderId="71" xfId="0" applyNumberFormat="1" applyFont="1" applyBorder="1" applyAlignment="1">
      <alignment horizontal="center"/>
    </xf>
    <xf numFmtId="4" fontId="19" fillId="0" borderId="70" xfId="0" applyNumberFormat="1" applyFont="1" applyBorder="1" applyAlignment="1">
      <alignment horizontal="center"/>
    </xf>
    <xf numFmtId="4" fontId="19" fillId="0" borderId="69" xfId="0" applyNumberFormat="1" applyFont="1" applyBorder="1" applyAlignment="1">
      <alignment horizontal="center"/>
    </xf>
    <xf numFmtId="4" fontId="0" fillId="0" borderId="8" xfId="0" applyNumberFormat="1" applyBorder="1" applyAlignment="1">
      <alignment horizontal="center"/>
    </xf>
    <xf numFmtId="4" fontId="0" fillId="0" borderId="9" xfId="0" applyNumberFormat="1" applyBorder="1" applyAlignment="1">
      <alignment horizontal="center"/>
    </xf>
    <xf numFmtId="4" fontId="0" fillId="0" borderId="13" xfId="0" applyNumberFormat="1" applyBorder="1" applyAlignment="1">
      <alignment horizontal="center"/>
    </xf>
    <xf numFmtId="4" fontId="0" fillId="0" borderId="11" xfId="0" applyNumberFormat="1" applyBorder="1" applyAlignment="1">
      <alignment horizontal="center"/>
    </xf>
    <xf numFmtId="4" fontId="0" fillId="0" borderId="12" xfId="0" applyNumberFormat="1" applyBorder="1" applyAlignment="1">
      <alignment horizontal="center"/>
    </xf>
    <xf numFmtId="4" fontId="0" fillId="0" borderId="7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3" xfId="0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2" fontId="3" fillId="9" borderId="8" xfId="0" applyNumberFormat="1" applyFont="1" applyFill="1" applyBorder="1" applyAlignment="1">
      <alignment horizontal="left" vertical="top" wrapText="1"/>
    </xf>
  </cellXfs>
  <cellStyles count="6">
    <cellStyle name="Moeda" xfId="2" builtinId="4"/>
    <cellStyle name="Normal" xfId="0" builtinId="0"/>
    <cellStyle name="Normal 2" xfId="4"/>
    <cellStyle name="Normal 5" xfId="5"/>
    <cellStyle name="Porcentagem" xfId="3" builtinId="5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9525</xdr:rowOff>
    </xdr:from>
    <xdr:to>
      <xdr:col>1</xdr:col>
      <xdr:colOff>409575</xdr:colOff>
      <xdr:row>5</xdr:row>
      <xdr:rowOff>104775</xdr:rowOff>
    </xdr:to>
    <xdr:pic>
      <xdr:nvPicPr>
        <xdr:cNvPr id="2" name="Imagem 1" descr="MarcDPF3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" y="9525"/>
          <a:ext cx="847725" cy="104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451303</xdr:colOff>
      <xdr:row>0</xdr:row>
      <xdr:rowOff>28575</xdr:rowOff>
    </xdr:from>
    <xdr:to>
      <xdr:col>1</xdr:col>
      <xdr:colOff>4053569</xdr:colOff>
      <xdr:row>4</xdr:row>
      <xdr:rowOff>166007</xdr:rowOff>
    </xdr:to>
    <xdr:sp macro="" textlink="">
      <xdr:nvSpPr>
        <xdr:cNvPr id="3" name="CaixaDeTexto 2"/>
        <xdr:cNvSpPr txBox="1"/>
      </xdr:nvSpPr>
      <xdr:spPr>
        <a:xfrm>
          <a:off x="898978" y="28575"/>
          <a:ext cx="3602266" cy="89943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pt-BR" sz="2500" b="1">
              <a:latin typeface="Arial" pitchFamily="34" charset="0"/>
              <a:cs typeface="Arial" pitchFamily="34" charset="0"/>
            </a:rPr>
            <a:t>DPF</a:t>
          </a:r>
        </a:p>
        <a:p>
          <a:r>
            <a:rPr lang="pt-BR" sz="2500" b="1">
              <a:latin typeface="Arial" pitchFamily="34" charset="0"/>
              <a:cs typeface="Arial" pitchFamily="34" charset="0"/>
            </a:rPr>
            <a:t>DEA/CPLAM/DLOG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1</xdr:col>
      <xdr:colOff>352425</xdr:colOff>
      <xdr:row>5</xdr:row>
      <xdr:rowOff>114300</xdr:rowOff>
    </xdr:to>
    <xdr:pic>
      <xdr:nvPicPr>
        <xdr:cNvPr id="2" name="Imagem 1" descr="MarcDPF3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" y="19050"/>
          <a:ext cx="781050" cy="104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460828</xdr:colOff>
      <xdr:row>0</xdr:row>
      <xdr:rowOff>38100</xdr:rowOff>
    </xdr:from>
    <xdr:to>
      <xdr:col>1</xdr:col>
      <xdr:colOff>4063094</xdr:colOff>
      <xdr:row>4</xdr:row>
      <xdr:rowOff>175532</xdr:rowOff>
    </xdr:to>
    <xdr:sp macro="" textlink="">
      <xdr:nvSpPr>
        <xdr:cNvPr id="3" name="CaixaDeTexto 2"/>
        <xdr:cNvSpPr txBox="1"/>
      </xdr:nvSpPr>
      <xdr:spPr>
        <a:xfrm>
          <a:off x="908503" y="38100"/>
          <a:ext cx="3602266" cy="89943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pt-BR" sz="2500" b="1">
              <a:latin typeface="Arial" pitchFamily="34" charset="0"/>
              <a:cs typeface="Arial" pitchFamily="34" charset="0"/>
            </a:rPr>
            <a:t>DPF</a:t>
          </a:r>
        </a:p>
        <a:p>
          <a:r>
            <a:rPr lang="pt-BR" sz="2500" b="1">
              <a:latin typeface="Arial" pitchFamily="34" charset="0"/>
              <a:cs typeface="Arial" pitchFamily="34" charset="0"/>
            </a:rPr>
            <a:t>DEA/CPLAM/DLOG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istrador/Desktop/Projeto%20B&#225;sico/DSG/Proj%20Basico/Canil/Canil1%20HONOR&#193;RIOS+DE+SERVI&#199;OS+DE+ENGENHARIA+CEF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lan. Geral"/>
      <sheetName val="CRONOGRAMA"/>
      <sheetName val="HON__CEF"/>
      <sheetName val="BDI"/>
      <sheetName val="Plan3"/>
    </sheetNames>
    <sheetDataSet>
      <sheetData sheetId="0" refreshError="1"/>
      <sheetData sheetId="1" refreshError="1"/>
      <sheetData sheetId="2">
        <row r="17">
          <cell r="I17">
            <v>13701.331488600001</v>
          </cell>
        </row>
        <row r="36">
          <cell r="I36">
            <v>814.24639999999999</v>
          </cell>
        </row>
        <row r="38">
          <cell r="I38">
            <v>96723.566820200009</v>
          </cell>
        </row>
      </sheetData>
      <sheetData sheetId="3">
        <row r="45">
          <cell r="E45">
            <v>0.22120000000000001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69"/>
  <sheetViews>
    <sheetView topLeftCell="A52" workbookViewId="0">
      <selection activeCell="F71" sqref="F71"/>
    </sheetView>
  </sheetViews>
  <sheetFormatPr defaultRowHeight="15"/>
  <cols>
    <col min="1" max="1" width="6.7109375" bestFit="1" customWidth="1"/>
    <col min="2" max="2" width="77.7109375" customWidth="1"/>
    <col min="3" max="3" width="7.5703125" customWidth="1"/>
    <col min="4" max="4" width="10" bestFit="1" customWidth="1"/>
    <col min="5" max="5" width="15.140625" bestFit="1" customWidth="1"/>
    <col min="6" max="6" width="16.5703125" customWidth="1"/>
    <col min="8" max="14" width="0" hidden="1" customWidth="1"/>
    <col min="257" max="257" width="6.7109375" bestFit="1" customWidth="1"/>
    <col min="258" max="258" width="77.7109375" customWidth="1"/>
    <col min="259" max="259" width="7.5703125" customWidth="1"/>
    <col min="260" max="260" width="10" bestFit="1" customWidth="1"/>
    <col min="261" max="261" width="15.140625" bestFit="1" customWidth="1"/>
    <col min="262" max="262" width="16.5703125" customWidth="1"/>
    <col min="513" max="513" width="6.7109375" bestFit="1" customWidth="1"/>
    <col min="514" max="514" width="77.7109375" customWidth="1"/>
    <col min="515" max="515" width="7.5703125" customWidth="1"/>
    <col min="516" max="516" width="10" bestFit="1" customWidth="1"/>
    <col min="517" max="517" width="15.140625" bestFit="1" customWidth="1"/>
    <col min="518" max="518" width="16.5703125" customWidth="1"/>
    <col min="769" max="769" width="6.7109375" bestFit="1" customWidth="1"/>
    <col min="770" max="770" width="77.7109375" customWidth="1"/>
    <col min="771" max="771" width="7.5703125" customWidth="1"/>
    <col min="772" max="772" width="10" bestFit="1" customWidth="1"/>
    <col min="773" max="773" width="15.140625" bestFit="1" customWidth="1"/>
    <col min="774" max="774" width="16.5703125" customWidth="1"/>
    <col min="1025" max="1025" width="6.7109375" bestFit="1" customWidth="1"/>
    <col min="1026" max="1026" width="77.7109375" customWidth="1"/>
    <col min="1027" max="1027" width="7.5703125" customWidth="1"/>
    <col min="1028" max="1028" width="10" bestFit="1" customWidth="1"/>
    <col min="1029" max="1029" width="15.140625" bestFit="1" customWidth="1"/>
    <col min="1030" max="1030" width="16.5703125" customWidth="1"/>
    <col min="1281" max="1281" width="6.7109375" bestFit="1" customWidth="1"/>
    <col min="1282" max="1282" width="77.7109375" customWidth="1"/>
    <col min="1283" max="1283" width="7.5703125" customWidth="1"/>
    <col min="1284" max="1284" width="10" bestFit="1" customWidth="1"/>
    <col min="1285" max="1285" width="15.140625" bestFit="1" customWidth="1"/>
    <col min="1286" max="1286" width="16.5703125" customWidth="1"/>
    <col min="1537" max="1537" width="6.7109375" bestFit="1" customWidth="1"/>
    <col min="1538" max="1538" width="77.7109375" customWidth="1"/>
    <col min="1539" max="1539" width="7.5703125" customWidth="1"/>
    <col min="1540" max="1540" width="10" bestFit="1" customWidth="1"/>
    <col min="1541" max="1541" width="15.140625" bestFit="1" customWidth="1"/>
    <col min="1542" max="1542" width="16.5703125" customWidth="1"/>
    <col min="1793" max="1793" width="6.7109375" bestFit="1" customWidth="1"/>
    <col min="1794" max="1794" width="77.7109375" customWidth="1"/>
    <col min="1795" max="1795" width="7.5703125" customWidth="1"/>
    <col min="1796" max="1796" width="10" bestFit="1" customWidth="1"/>
    <col min="1797" max="1797" width="15.140625" bestFit="1" customWidth="1"/>
    <col min="1798" max="1798" width="16.5703125" customWidth="1"/>
    <col min="2049" max="2049" width="6.7109375" bestFit="1" customWidth="1"/>
    <col min="2050" max="2050" width="77.7109375" customWidth="1"/>
    <col min="2051" max="2051" width="7.5703125" customWidth="1"/>
    <col min="2052" max="2052" width="10" bestFit="1" customWidth="1"/>
    <col min="2053" max="2053" width="15.140625" bestFit="1" customWidth="1"/>
    <col min="2054" max="2054" width="16.5703125" customWidth="1"/>
    <col min="2305" max="2305" width="6.7109375" bestFit="1" customWidth="1"/>
    <col min="2306" max="2306" width="77.7109375" customWidth="1"/>
    <col min="2307" max="2307" width="7.5703125" customWidth="1"/>
    <col min="2308" max="2308" width="10" bestFit="1" customWidth="1"/>
    <col min="2309" max="2309" width="15.140625" bestFit="1" customWidth="1"/>
    <col min="2310" max="2310" width="16.5703125" customWidth="1"/>
    <col min="2561" max="2561" width="6.7109375" bestFit="1" customWidth="1"/>
    <col min="2562" max="2562" width="77.7109375" customWidth="1"/>
    <col min="2563" max="2563" width="7.5703125" customWidth="1"/>
    <col min="2564" max="2564" width="10" bestFit="1" customWidth="1"/>
    <col min="2565" max="2565" width="15.140625" bestFit="1" customWidth="1"/>
    <col min="2566" max="2566" width="16.5703125" customWidth="1"/>
    <col min="2817" max="2817" width="6.7109375" bestFit="1" customWidth="1"/>
    <col min="2818" max="2818" width="77.7109375" customWidth="1"/>
    <col min="2819" max="2819" width="7.5703125" customWidth="1"/>
    <col min="2820" max="2820" width="10" bestFit="1" customWidth="1"/>
    <col min="2821" max="2821" width="15.140625" bestFit="1" customWidth="1"/>
    <col min="2822" max="2822" width="16.5703125" customWidth="1"/>
    <col min="3073" max="3073" width="6.7109375" bestFit="1" customWidth="1"/>
    <col min="3074" max="3074" width="77.7109375" customWidth="1"/>
    <col min="3075" max="3075" width="7.5703125" customWidth="1"/>
    <col min="3076" max="3076" width="10" bestFit="1" customWidth="1"/>
    <col min="3077" max="3077" width="15.140625" bestFit="1" customWidth="1"/>
    <col min="3078" max="3078" width="16.5703125" customWidth="1"/>
    <col min="3329" max="3329" width="6.7109375" bestFit="1" customWidth="1"/>
    <col min="3330" max="3330" width="77.7109375" customWidth="1"/>
    <col min="3331" max="3331" width="7.5703125" customWidth="1"/>
    <col min="3332" max="3332" width="10" bestFit="1" customWidth="1"/>
    <col min="3333" max="3333" width="15.140625" bestFit="1" customWidth="1"/>
    <col min="3334" max="3334" width="16.5703125" customWidth="1"/>
    <col min="3585" max="3585" width="6.7109375" bestFit="1" customWidth="1"/>
    <col min="3586" max="3586" width="77.7109375" customWidth="1"/>
    <col min="3587" max="3587" width="7.5703125" customWidth="1"/>
    <col min="3588" max="3588" width="10" bestFit="1" customWidth="1"/>
    <col min="3589" max="3589" width="15.140625" bestFit="1" customWidth="1"/>
    <col min="3590" max="3590" width="16.5703125" customWidth="1"/>
    <col min="3841" max="3841" width="6.7109375" bestFit="1" customWidth="1"/>
    <col min="3842" max="3842" width="77.7109375" customWidth="1"/>
    <col min="3843" max="3843" width="7.5703125" customWidth="1"/>
    <col min="3844" max="3844" width="10" bestFit="1" customWidth="1"/>
    <col min="3845" max="3845" width="15.140625" bestFit="1" customWidth="1"/>
    <col min="3846" max="3846" width="16.5703125" customWidth="1"/>
    <col min="4097" max="4097" width="6.7109375" bestFit="1" customWidth="1"/>
    <col min="4098" max="4098" width="77.7109375" customWidth="1"/>
    <col min="4099" max="4099" width="7.5703125" customWidth="1"/>
    <col min="4100" max="4100" width="10" bestFit="1" customWidth="1"/>
    <col min="4101" max="4101" width="15.140625" bestFit="1" customWidth="1"/>
    <col min="4102" max="4102" width="16.5703125" customWidth="1"/>
    <col min="4353" max="4353" width="6.7109375" bestFit="1" customWidth="1"/>
    <col min="4354" max="4354" width="77.7109375" customWidth="1"/>
    <col min="4355" max="4355" width="7.5703125" customWidth="1"/>
    <col min="4356" max="4356" width="10" bestFit="1" customWidth="1"/>
    <col min="4357" max="4357" width="15.140625" bestFit="1" customWidth="1"/>
    <col min="4358" max="4358" width="16.5703125" customWidth="1"/>
    <col min="4609" max="4609" width="6.7109375" bestFit="1" customWidth="1"/>
    <col min="4610" max="4610" width="77.7109375" customWidth="1"/>
    <col min="4611" max="4611" width="7.5703125" customWidth="1"/>
    <col min="4612" max="4612" width="10" bestFit="1" customWidth="1"/>
    <col min="4613" max="4613" width="15.140625" bestFit="1" customWidth="1"/>
    <col min="4614" max="4614" width="16.5703125" customWidth="1"/>
    <col min="4865" max="4865" width="6.7109375" bestFit="1" customWidth="1"/>
    <col min="4866" max="4866" width="77.7109375" customWidth="1"/>
    <col min="4867" max="4867" width="7.5703125" customWidth="1"/>
    <col min="4868" max="4868" width="10" bestFit="1" customWidth="1"/>
    <col min="4869" max="4869" width="15.140625" bestFit="1" customWidth="1"/>
    <col min="4870" max="4870" width="16.5703125" customWidth="1"/>
    <col min="5121" max="5121" width="6.7109375" bestFit="1" customWidth="1"/>
    <col min="5122" max="5122" width="77.7109375" customWidth="1"/>
    <col min="5123" max="5123" width="7.5703125" customWidth="1"/>
    <col min="5124" max="5124" width="10" bestFit="1" customWidth="1"/>
    <col min="5125" max="5125" width="15.140625" bestFit="1" customWidth="1"/>
    <col min="5126" max="5126" width="16.5703125" customWidth="1"/>
    <col min="5377" max="5377" width="6.7109375" bestFit="1" customWidth="1"/>
    <col min="5378" max="5378" width="77.7109375" customWidth="1"/>
    <col min="5379" max="5379" width="7.5703125" customWidth="1"/>
    <col min="5380" max="5380" width="10" bestFit="1" customWidth="1"/>
    <col min="5381" max="5381" width="15.140625" bestFit="1" customWidth="1"/>
    <col min="5382" max="5382" width="16.5703125" customWidth="1"/>
    <col min="5633" max="5633" width="6.7109375" bestFit="1" customWidth="1"/>
    <col min="5634" max="5634" width="77.7109375" customWidth="1"/>
    <col min="5635" max="5635" width="7.5703125" customWidth="1"/>
    <col min="5636" max="5636" width="10" bestFit="1" customWidth="1"/>
    <col min="5637" max="5637" width="15.140625" bestFit="1" customWidth="1"/>
    <col min="5638" max="5638" width="16.5703125" customWidth="1"/>
    <col min="5889" max="5889" width="6.7109375" bestFit="1" customWidth="1"/>
    <col min="5890" max="5890" width="77.7109375" customWidth="1"/>
    <col min="5891" max="5891" width="7.5703125" customWidth="1"/>
    <col min="5892" max="5892" width="10" bestFit="1" customWidth="1"/>
    <col min="5893" max="5893" width="15.140625" bestFit="1" customWidth="1"/>
    <col min="5894" max="5894" width="16.5703125" customWidth="1"/>
    <col min="6145" max="6145" width="6.7109375" bestFit="1" customWidth="1"/>
    <col min="6146" max="6146" width="77.7109375" customWidth="1"/>
    <col min="6147" max="6147" width="7.5703125" customWidth="1"/>
    <col min="6148" max="6148" width="10" bestFit="1" customWidth="1"/>
    <col min="6149" max="6149" width="15.140625" bestFit="1" customWidth="1"/>
    <col min="6150" max="6150" width="16.5703125" customWidth="1"/>
    <col min="6401" max="6401" width="6.7109375" bestFit="1" customWidth="1"/>
    <col min="6402" max="6402" width="77.7109375" customWidth="1"/>
    <col min="6403" max="6403" width="7.5703125" customWidth="1"/>
    <col min="6404" max="6404" width="10" bestFit="1" customWidth="1"/>
    <col min="6405" max="6405" width="15.140625" bestFit="1" customWidth="1"/>
    <col min="6406" max="6406" width="16.5703125" customWidth="1"/>
    <col min="6657" max="6657" width="6.7109375" bestFit="1" customWidth="1"/>
    <col min="6658" max="6658" width="77.7109375" customWidth="1"/>
    <col min="6659" max="6659" width="7.5703125" customWidth="1"/>
    <col min="6660" max="6660" width="10" bestFit="1" customWidth="1"/>
    <col min="6661" max="6661" width="15.140625" bestFit="1" customWidth="1"/>
    <col min="6662" max="6662" width="16.5703125" customWidth="1"/>
    <col min="6913" max="6913" width="6.7109375" bestFit="1" customWidth="1"/>
    <col min="6914" max="6914" width="77.7109375" customWidth="1"/>
    <col min="6915" max="6915" width="7.5703125" customWidth="1"/>
    <col min="6916" max="6916" width="10" bestFit="1" customWidth="1"/>
    <col min="6917" max="6917" width="15.140625" bestFit="1" customWidth="1"/>
    <col min="6918" max="6918" width="16.5703125" customWidth="1"/>
    <col min="7169" max="7169" width="6.7109375" bestFit="1" customWidth="1"/>
    <col min="7170" max="7170" width="77.7109375" customWidth="1"/>
    <col min="7171" max="7171" width="7.5703125" customWidth="1"/>
    <col min="7172" max="7172" width="10" bestFit="1" customWidth="1"/>
    <col min="7173" max="7173" width="15.140625" bestFit="1" customWidth="1"/>
    <col min="7174" max="7174" width="16.5703125" customWidth="1"/>
    <col min="7425" max="7425" width="6.7109375" bestFit="1" customWidth="1"/>
    <col min="7426" max="7426" width="77.7109375" customWidth="1"/>
    <col min="7427" max="7427" width="7.5703125" customWidth="1"/>
    <col min="7428" max="7428" width="10" bestFit="1" customWidth="1"/>
    <col min="7429" max="7429" width="15.140625" bestFit="1" customWidth="1"/>
    <col min="7430" max="7430" width="16.5703125" customWidth="1"/>
    <col min="7681" max="7681" width="6.7109375" bestFit="1" customWidth="1"/>
    <col min="7682" max="7682" width="77.7109375" customWidth="1"/>
    <col min="7683" max="7683" width="7.5703125" customWidth="1"/>
    <col min="7684" max="7684" width="10" bestFit="1" customWidth="1"/>
    <col min="7685" max="7685" width="15.140625" bestFit="1" customWidth="1"/>
    <col min="7686" max="7686" width="16.5703125" customWidth="1"/>
    <col min="7937" max="7937" width="6.7109375" bestFit="1" customWidth="1"/>
    <col min="7938" max="7938" width="77.7109375" customWidth="1"/>
    <col min="7939" max="7939" width="7.5703125" customWidth="1"/>
    <col min="7940" max="7940" width="10" bestFit="1" customWidth="1"/>
    <col min="7941" max="7941" width="15.140625" bestFit="1" customWidth="1"/>
    <col min="7942" max="7942" width="16.5703125" customWidth="1"/>
    <col min="8193" max="8193" width="6.7109375" bestFit="1" customWidth="1"/>
    <col min="8194" max="8194" width="77.7109375" customWidth="1"/>
    <col min="8195" max="8195" width="7.5703125" customWidth="1"/>
    <col min="8196" max="8196" width="10" bestFit="1" customWidth="1"/>
    <col min="8197" max="8197" width="15.140625" bestFit="1" customWidth="1"/>
    <col min="8198" max="8198" width="16.5703125" customWidth="1"/>
    <col min="8449" max="8449" width="6.7109375" bestFit="1" customWidth="1"/>
    <col min="8450" max="8450" width="77.7109375" customWidth="1"/>
    <col min="8451" max="8451" width="7.5703125" customWidth="1"/>
    <col min="8452" max="8452" width="10" bestFit="1" customWidth="1"/>
    <col min="8453" max="8453" width="15.140625" bestFit="1" customWidth="1"/>
    <col min="8454" max="8454" width="16.5703125" customWidth="1"/>
    <col min="8705" max="8705" width="6.7109375" bestFit="1" customWidth="1"/>
    <col min="8706" max="8706" width="77.7109375" customWidth="1"/>
    <col min="8707" max="8707" width="7.5703125" customWidth="1"/>
    <col min="8708" max="8708" width="10" bestFit="1" customWidth="1"/>
    <col min="8709" max="8709" width="15.140625" bestFit="1" customWidth="1"/>
    <col min="8710" max="8710" width="16.5703125" customWidth="1"/>
    <col min="8961" max="8961" width="6.7109375" bestFit="1" customWidth="1"/>
    <col min="8962" max="8962" width="77.7109375" customWidth="1"/>
    <col min="8963" max="8963" width="7.5703125" customWidth="1"/>
    <col min="8964" max="8964" width="10" bestFit="1" customWidth="1"/>
    <col min="8965" max="8965" width="15.140625" bestFit="1" customWidth="1"/>
    <col min="8966" max="8966" width="16.5703125" customWidth="1"/>
    <col min="9217" max="9217" width="6.7109375" bestFit="1" customWidth="1"/>
    <col min="9218" max="9218" width="77.7109375" customWidth="1"/>
    <col min="9219" max="9219" width="7.5703125" customWidth="1"/>
    <col min="9220" max="9220" width="10" bestFit="1" customWidth="1"/>
    <col min="9221" max="9221" width="15.140625" bestFit="1" customWidth="1"/>
    <col min="9222" max="9222" width="16.5703125" customWidth="1"/>
    <col min="9473" max="9473" width="6.7109375" bestFit="1" customWidth="1"/>
    <col min="9474" max="9474" width="77.7109375" customWidth="1"/>
    <col min="9475" max="9475" width="7.5703125" customWidth="1"/>
    <col min="9476" max="9476" width="10" bestFit="1" customWidth="1"/>
    <col min="9477" max="9477" width="15.140625" bestFit="1" customWidth="1"/>
    <col min="9478" max="9478" width="16.5703125" customWidth="1"/>
    <col min="9729" max="9729" width="6.7109375" bestFit="1" customWidth="1"/>
    <col min="9730" max="9730" width="77.7109375" customWidth="1"/>
    <col min="9731" max="9731" width="7.5703125" customWidth="1"/>
    <col min="9732" max="9732" width="10" bestFit="1" customWidth="1"/>
    <col min="9733" max="9733" width="15.140625" bestFit="1" customWidth="1"/>
    <col min="9734" max="9734" width="16.5703125" customWidth="1"/>
    <col min="9985" max="9985" width="6.7109375" bestFit="1" customWidth="1"/>
    <col min="9986" max="9986" width="77.7109375" customWidth="1"/>
    <col min="9987" max="9987" width="7.5703125" customWidth="1"/>
    <col min="9988" max="9988" width="10" bestFit="1" customWidth="1"/>
    <col min="9989" max="9989" width="15.140625" bestFit="1" customWidth="1"/>
    <col min="9990" max="9990" width="16.5703125" customWidth="1"/>
    <col min="10241" max="10241" width="6.7109375" bestFit="1" customWidth="1"/>
    <col min="10242" max="10242" width="77.7109375" customWidth="1"/>
    <col min="10243" max="10243" width="7.5703125" customWidth="1"/>
    <col min="10244" max="10244" width="10" bestFit="1" customWidth="1"/>
    <col min="10245" max="10245" width="15.140625" bestFit="1" customWidth="1"/>
    <col min="10246" max="10246" width="16.5703125" customWidth="1"/>
    <col min="10497" max="10497" width="6.7109375" bestFit="1" customWidth="1"/>
    <col min="10498" max="10498" width="77.7109375" customWidth="1"/>
    <col min="10499" max="10499" width="7.5703125" customWidth="1"/>
    <col min="10500" max="10500" width="10" bestFit="1" customWidth="1"/>
    <col min="10501" max="10501" width="15.140625" bestFit="1" customWidth="1"/>
    <col min="10502" max="10502" width="16.5703125" customWidth="1"/>
    <col min="10753" max="10753" width="6.7109375" bestFit="1" customWidth="1"/>
    <col min="10754" max="10754" width="77.7109375" customWidth="1"/>
    <col min="10755" max="10755" width="7.5703125" customWidth="1"/>
    <col min="10756" max="10756" width="10" bestFit="1" customWidth="1"/>
    <col min="10757" max="10757" width="15.140625" bestFit="1" customWidth="1"/>
    <col min="10758" max="10758" width="16.5703125" customWidth="1"/>
    <col min="11009" max="11009" width="6.7109375" bestFit="1" customWidth="1"/>
    <col min="11010" max="11010" width="77.7109375" customWidth="1"/>
    <col min="11011" max="11011" width="7.5703125" customWidth="1"/>
    <col min="11012" max="11012" width="10" bestFit="1" customWidth="1"/>
    <col min="11013" max="11013" width="15.140625" bestFit="1" customWidth="1"/>
    <col min="11014" max="11014" width="16.5703125" customWidth="1"/>
    <col min="11265" max="11265" width="6.7109375" bestFit="1" customWidth="1"/>
    <col min="11266" max="11266" width="77.7109375" customWidth="1"/>
    <col min="11267" max="11267" width="7.5703125" customWidth="1"/>
    <col min="11268" max="11268" width="10" bestFit="1" customWidth="1"/>
    <col min="11269" max="11269" width="15.140625" bestFit="1" customWidth="1"/>
    <col min="11270" max="11270" width="16.5703125" customWidth="1"/>
    <col min="11521" max="11521" width="6.7109375" bestFit="1" customWidth="1"/>
    <col min="11522" max="11522" width="77.7109375" customWidth="1"/>
    <col min="11523" max="11523" width="7.5703125" customWidth="1"/>
    <col min="11524" max="11524" width="10" bestFit="1" customWidth="1"/>
    <col min="11525" max="11525" width="15.140625" bestFit="1" customWidth="1"/>
    <col min="11526" max="11526" width="16.5703125" customWidth="1"/>
    <col min="11777" max="11777" width="6.7109375" bestFit="1" customWidth="1"/>
    <col min="11778" max="11778" width="77.7109375" customWidth="1"/>
    <col min="11779" max="11779" width="7.5703125" customWidth="1"/>
    <col min="11780" max="11780" width="10" bestFit="1" customWidth="1"/>
    <col min="11781" max="11781" width="15.140625" bestFit="1" customWidth="1"/>
    <col min="11782" max="11782" width="16.5703125" customWidth="1"/>
    <col min="12033" max="12033" width="6.7109375" bestFit="1" customWidth="1"/>
    <col min="12034" max="12034" width="77.7109375" customWidth="1"/>
    <col min="12035" max="12035" width="7.5703125" customWidth="1"/>
    <col min="12036" max="12036" width="10" bestFit="1" customWidth="1"/>
    <col min="12037" max="12037" width="15.140625" bestFit="1" customWidth="1"/>
    <col min="12038" max="12038" width="16.5703125" customWidth="1"/>
    <col min="12289" max="12289" width="6.7109375" bestFit="1" customWidth="1"/>
    <col min="12290" max="12290" width="77.7109375" customWidth="1"/>
    <col min="12291" max="12291" width="7.5703125" customWidth="1"/>
    <col min="12292" max="12292" width="10" bestFit="1" customWidth="1"/>
    <col min="12293" max="12293" width="15.140625" bestFit="1" customWidth="1"/>
    <col min="12294" max="12294" width="16.5703125" customWidth="1"/>
    <col min="12545" max="12545" width="6.7109375" bestFit="1" customWidth="1"/>
    <col min="12546" max="12546" width="77.7109375" customWidth="1"/>
    <col min="12547" max="12547" width="7.5703125" customWidth="1"/>
    <col min="12548" max="12548" width="10" bestFit="1" customWidth="1"/>
    <col min="12549" max="12549" width="15.140625" bestFit="1" customWidth="1"/>
    <col min="12550" max="12550" width="16.5703125" customWidth="1"/>
    <col min="12801" max="12801" width="6.7109375" bestFit="1" customWidth="1"/>
    <col min="12802" max="12802" width="77.7109375" customWidth="1"/>
    <col min="12803" max="12803" width="7.5703125" customWidth="1"/>
    <col min="12804" max="12804" width="10" bestFit="1" customWidth="1"/>
    <col min="12805" max="12805" width="15.140625" bestFit="1" customWidth="1"/>
    <col min="12806" max="12806" width="16.5703125" customWidth="1"/>
    <col min="13057" max="13057" width="6.7109375" bestFit="1" customWidth="1"/>
    <col min="13058" max="13058" width="77.7109375" customWidth="1"/>
    <col min="13059" max="13059" width="7.5703125" customWidth="1"/>
    <col min="13060" max="13060" width="10" bestFit="1" customWidth="1"/>
    <col min="13061" max="13061" width="15.140625" bestFit="1" customWidth="1"/>
    <col min="13062" max="13062" width="16.5703125" customWidth="1"/>
    <col min="13313" max="13313" width="6.7109375" bestFit="1" customWidth="1"/>
    <col min="13314" max="13314" width="77.7109375" customWidth="1"/>
    <col min="13315" max="13315" width="7.5703125" customWidth="1"/>
    <col min="13316" max="13316" width="10" bestFit="1" customWidth="1"/>
    <col min="13317" max="13317" width="15.140625" bestFit="1" customWidth="1"/>
    <col min="13318" max="13318" width="16.5703125" customWidth="1"/>
    <col min="13569" max="13569" width="6.7109375" bestFit="1" customWidth="1"/>
    <col min="13570" max="13570" width="77.7109375" customWidth="1"/>
    <col min="13571" max="13571" width="7.5703125" customWidth="1"/>
    <col min="13572" max="13572" width="10" bestFit="1" customWidth="1"/>
    <col min="13573" max="13573" width="15.140625" bestFit="1" customWidth="1"/>
    <col min="13574" max="13574" width="16.5703125" customWidth="1"/>
    <col min="13825" max="13825" width="6.7109375" bestFit="1" customWidth="1"/>
    <col min="13826" max="13826" width="77.7109375" customWidth="1"/>
    <col min="13827" max="13827" width="7.5703125" customWidth="1"/>
    <col min="13828" max="13828" width="10" bestFit="1" customWidth="1"/>
    <col min="13829" max="13829" width="15.140625" bestFit="1" customWidth="1"/>
    <col min="13830" max="13830" width="16.5703125" customWidth="1"/>
    <col min="14081" max="14081" width="6.7109375" bestFit="1" customWidth="1"/>
    <col min="14082" max="14082" width="77.7109375" customWidth="1"/>
    <col min="14083" max="14083" width="7.5703125" customWidth="1"/>
    <col min="14084" max="14084" width="10" bestFit="1" customWidth="1"/>
    <col min="14085" max="14085" width="15.140625" bestFit="1" customWidth="1"/>
    <col min="14086" max="14086" width="16.5703125" customWidth="1"/>
    <col min="14337" max="14337" width="6.7109375" bestFit="1" customWidth="1"/>
    <col min="14338" max="14338" width="77.7109375" customWidth="1"/>
    <col min="14339" max="14339" width="7.5703125" customWidth="1"/>
    <col min="14340" max="14340" width="10" bestFit="1" customWidth="1"/>
    <col min="14341" max="14341" width="15.140625" bestFit="1" customWidth="1"/>
    <col min="14342" max="14342" width="16.5703125" customWidth="1"/>
    <col min="14593" max="14593" width="6.7109375" bestFit="1" customWidth="1"/>
    <col min="14594" max="14594" width="77.7109375" customWidth="1"/>
    <col min="14595" max="14595" width="7.5703125" customWidth="1"/>
    <col min="14596" max="14596" width="10" bestFit="1" customWidth="1"/>
    <col min="14597" max="14597" width="15.140625" bestFit="1" customWidth="1"/>
    <col min="14598" max="14598" width="16.5703125" customWidth="1"/>
    <col min="14849" max="14849" width="6.7109375" bestFit="1" customWidth="1"/>
    <col min="14850" max="14850" width="77.7109375" customWidth="1"/>
    <col min="14851" max="14851" width="7.5703125" customWidth="1"/>
    <col min="14852" max="14852" width="10" bestFit="1" customWidth="1"/>
    <col min="14853" max="14853" width="15.140625" bestFit="1" customWidth="1"/>
    <col min="14854" max="14854" width="16.5703125" customWidth="1"/>
    <col min="15105" max="15105" width="6.7109375" bestFit="1" customWidth="1"/>
    <col min="15106" max="15106" width="77.7109375" customWidth="1"/>
    <col min="15107" max="15107" width="7.5703125" customWidth="1"/>
    <col min="15108" max="15108" width="10" bestFit="1" customWidth="1"/>
    <col min="15109" max="15109" width="15.140625" bestFit="1" customWidth="1"/>
    <col min="15110" max="15110" width="16.5703125" customWidth="1"/>
    <col min="15361" max="15361" width="6.7109375" bestFit="1" customWidth="1"/>
    <col min="15362" max="15362" width="77.7109375" customWidth="1"/>
    <col min="15363" max="15363" width="7.5703125" customWidth="1"/>
    <col min="15364" max="15364" width="10" bestFit="1" customWidth="1"/>
    <col min="15365" max="15365" width="15.140625" bestFit="1" customWidth="1"/>
    <col min="15366" max="15366" width="16.5703125" customWidth="1"/>
    <col min="15617" max="15617" width="6.7109375" bestFit="1" customWidth="1"/>
    <col min="15618" max="15618" width="77.7109375" customWidth="1"/>
    <col min="15619" max="15619" width="7.5703125" customWidth="1"/>
    <col min="15620" max="15620" width="10" bestFit="1" customWidth="1"/>
    <col min="15621" max="15621" width="15.140625" bestFit="1" customWidth="1"/>
    <col min="15622" max="15622" width="16.5703125" customWidth="1"/>
    <col min="15873" max="15873" width="6.7109375" bestFit="1" customWidth="1"/>
    <col min="15874" max="15874" width="77.7109375" customWidth="1"/>
    <col min="15875" max="15875" width="7.5703125" customWidth="1"/>
    <col min="15876" max="15876" width="10" bestFit="1" customWidth="1"/>
    <col min="15877" max="15877" width="15.140625" bestFit="1" customWidth="1"/>
    <col min="15878" max="15878" width="16.5703125" customWidth="1"/>
    <col min="16129" max="16129" width="6.7109375" bestFit="1" customWidth="1"/>
    <col min="16130" max="16130" width="77.7109375" customWidth="1"/>
    <col min="16131" max="16131" width="7.5703125" customWidth="1"/>
    <col min="16132" max="16132" width="10" bestFit="1" customWidth="1"/>
    <col min="16133" max="16133" width="15.140625" bestFit="1" customWidth="1"/>
    <col min="16134" max="16134" width="16.5703125" customWidth="1"/>
  </cols>
  <sheetData>
    <row r="2" spans="1:14">
      <c r="E2" s="343"/>
      <c r="F2" s="343"/>
    </row>
    <row r="3" spans="1:14">
      <c r="E3" s="343"/>
      <c r="F3" s="343"/>
    </row>
    <row r="6" spans="1:14" ht="15.75" thickBot="1"/>
    <row r="7" spans="1:14" ht="15.75">
      <c r="A7" s="344" t="s">
        <v>0</v>
      </c>
      <c r="B7" s="345"/>
      <c r="C7" s="345"/>
      <c r="D7" s="345"/>
      <c r="E7" s="345"/>
      <c r="F7" s="346"/>
    </row>
    <row r="8" spans="1:14">
      <c r="A8" s="347" t="s">
        <v>1</v>
      </c>
      <c r="B8" s="348"/>
      <c r="C8" s="348"/>
      <c r="D8" s="348"/>
      <c r="E8" s="348"/>
      <c r="F8" s="349"/>
    </row>
    <row r="9" spans="1:14" ht="15.75">
      <c r="A9" s="350" t="s">
        <v>183</v>
      </c>
      <c r="B9" s="351"/>
      <c r="C9" s="351"/>
      <c r="D9" s="351"/>
      <c r="E9" s="352" t="s">
        <v>2</v>
      </c>
      <c r="F9" s="353"/>
    </row>
    <row r="10" spans="1:14" ht="15.75">
      <c r="A10" s="338" t="s">
        <v>3</v>
      </c>
      <c r="B10" s="339"/>
      <c r="C10" s="339"/>
      <c r="D10" s="340"/>
      <c r="E10" s="341" t="s">
        <v>184</v>
      </c>
      <c r="F10" s="342"/>
      <c r="H10" s="1">
        <f t="shared" ref="H10:M10" si="0">SUM(H13:H58)</f>
        <v>1</v>
      </c>
      <c r="I10" s="1">
        <f t="shared" si="0"/>
        <v>1</v>
      </c>
      <c r="J10" s="1">
        <f t="shared" si="0"/>
        <v>1</v>
      </c>
      <c r="K10" s="1">
        <f t="shared" si="0"/>
        <v>1</v>
      </c>
      <c r="L10" s="1">
        <f t="shared" si="0"/>
        <v>1</v>
      </c>
      <c r="M10" s="1">
        <f t="shared" si="0"/>
        <v>1</v>
      </c>
    </row>
    <row r="11" spans="1:14" ht="15.75">
      <c r="A11" s="2" t="s">
        <v>4</v>
      </c>
      <c r="B11" s="3" t="s">
        <v>5</v>
      </c>
      <c r="C11" s="4" t="s">
        <v>6</v>
      </c>
      <c r="D11" s="5" t="s">
        <v>7</v>
      </c>
      <c r="E11" s="6" t="s">
        <v>8</v>
      </c>
      <c r="F11" s="7" t="s">
        <v>9</v>
      </c>
      <c r="H11" s="8">
        <v>15</v>
      </c>
      <c r="I11" s="8">
        <v>16</v>
      </c>
      <c r="J11" s="8">
        <v>17</v>
      </c>
      <c r="K11" s="8">
        <v>18</v>
      </c>
      <c r="L11" s="8">
        <v>19</v>
      </c>
      <c r="M11" s="8">
        <v>20</v>
      </c>
    </row>
    <row r="12" spans="1:14" ht="15.75">
      <c r="A12" s="2" t="s">
        <v>10</v>
      </c>
      <c r="B12" s="9" t="s">
        <v>11</v>
      </c>
      <c r="C12" s="4"/>
      <c r="D12" s="5"/>
      <c r="E12" s="6"/>
      <c r="F12" s="7"/>
      <c r="H12" s="10" t="s">
        <v>12</v>
      </c>
      <c r="I12" s="10" t="s">
        <v>13</v>
      </c>
      <c r="J12" s="10" t="s">
        <v>14</v>
      </c>
      <c r="K12" s="10" t="s">
        <v>15</v>
      </c>
      <c r="L12" s="10" t="s">
        <v>16</v>
      </c>
      <c r="M12" s="10" t="s">
        <v>17</v>
      </c>
    </row>
    <row r="13" spans="1:14" ht="15.75">
      <c r="A13" s="11" t="s">
        <v>18</v>
      </c>
      <c r="B13" s="12" t="s">
        <v>19</v>
      </c>
      <c r="C13" s="13" t="s">
        <v>20</v>
      </c>
      <c r="D13" s="14">
        <v>0</v>
      </c>
      <c r="E13" s="15">
        <f>0.25*[1]HON__CEF!I17+[1]HON__CEF!I36</f>
        <v>4239.5792721500002</v>
      </c>
      <c r="F13" s="16">
        <f>D13*E13</f>
        <v>0</v>
      </c>
      <c r="H13" s="8"/>
      <c r="I13" s="8">
        <v>0.25</v>
      </c>
      <c r="J13" s="8"/>
      <c r="K13" s="8"/>
      <c r="L13" s="8"/>
      <c r="M13" s="8"/>
    </row>
    <row r="14" spans="1:14" ht="15.75">
      <c r="A14" s="11" t="s">
        <v>21</v>
      </c>
      <c r="B14" s="12" t="s">
        <v>22</v>
      </c>
      <c r="C14" s="13" t="s">
        <v>20</v>
      </c>
      <c r="D14" s="14">
        <v>1</v>
      </c>
      <c r="E14" s="15">
        <f>ROUND(N14*HON_CEF!$E$23,2)</f>
        <v>16612.009999999998</v>
      </c>
      <c r="F14" s="16">
        <f t="shared" ref="F14:F22" si="1">D14*E14</f>
        <v>16612.009999999998</v>
      </c>
      <c r="H14" s="8">
        <v>0.25</v>
      </c>
      <c r="I14" s="8"/>
      <c r="J14" s="8"/>
      <c r="K14" s="8"/>
      <c r="L14" s="8"/>
      <c r="M14" s="8"/>
      <c r="N14">
        <f>SUM(H14:M14)</f>
        <v>0.25</v>
      </c>
    </row>
    <row r="15" spans="1:14" ht="15.75">
      <c r="A15" s="11" t="s">
        <v>23</v>
      </c>
      <c r="B15" s="12" t="s">
        <v>24</v>
      </c>
      <c r="C15" s="13" t="s">
        <v>20</v>
      </c>
      <c r="D15" s="14">
        <v>1</v>
      </c>
      <c r="E15" s="15">
        <f>ROUND(N15*HON_CEF!$E$23,2)</f>
        <v>5315.84</v>
      </c>
      <c r="F15" s="16">
        <f t="shared" si="1"/>
        <v>5315.84</v>
      </c>
      <c r="H15" s="8">
        <v>0.08</v>
      </c>
      <c r="I15" s="8"/>
      <c r="J15" s="8"/>
      <c r="K15" s="8"/>
      <c r="L15" s="8"/>
      <c r="M15" s="8"/>
      <c r="N15">
        <f t="shared" ref="N15:N61" si="2">SUM(H15:M15)</f>
        <v>0.08</v>
      </c>
    </row>
    <row r="16" spans="1:14" ht="15.75">
      <c r="A16" s="11" t="s">
        <v>25</v>
      </c>
      <c r="B16" s="12" t="s">
        <v>26</v>
      </c>
      <c r="C16" s="13" t="s">
        <v>20</v>
      </c>
      <c r="D16" s="14">
        <v>1</v>
      </c>
      <c r="E16" s="15">
        <f>ROUND(N16*HON_CEF!$E$24,2)</f>
        <v>12848.51</v>
      </c>
      <c r="F16" s="16">
        <f t="shared" si="1"/>
        <v>12848.51</v>
      </c>
      <c r="H16" s="8"/>
      <c r="I16" s="8">
        <v>0.15</v>
      </c>
      <c r="J16" s="8"/>
      <c r="K16" s="8"/>
      <c r="L16" s="8"/>
      <c r="M16" s="8"/>
      <c r="N16">
        <f t="shared" si="2"/>
        <v>0.15</v>
      </c>
    </row>
    <row r="17" spans="1:14" ht="15.75">
      <c r="A17" s="11" t="s">
        <v>27</v>
      </c>
      <c r="B17" s="12" t="s">
        <v>28</v>
      </c>
      <c r="C17" s="13" t="s">
        <v>20</v>
      </c>
      <c r="D17" s="14">
        <v>1</v>
      </c>
      <c r="E17" s="15">
        <f>ROUND(N17*HON_CEF!$E$27,2)</f>
        <v>5208.5</v>
      </c>
      <c r="F17" s="16">
        <f t="shared" si="1"/>
        <v>5208.5</v>
      </c>
      <c r="H17" s="8"/>
      <c r="I17" s="8"/>
      <c r="J17" s="8"/>
      <c r="K17" s="8"/>
      <c r="L17" s="8">
        <v>0.15</v>
      </c>
      <c r="M17" s="8"/>
      <c r="N17">
        <f t="shared" si="2"/>
        <v>0.15</v>
      </c>
    </row>
    <row r="18" spans="1:14" ht="30">
      <c r="A18" s="11" t="s">
        <v>29</v>
      </c>
      <c r="B18" s="12" t="s">
        <v>30</v>
      </c>
      <c r="C18" s="13" t="s">
        <v>20</v>
      </c>
      <c r="D18" s="14">
        <v>1</v>
      </c>
      <c r="E18" s="15">
        <f>ROUND(N18*HON_CEF!$E$25,2)</f>
        <v>15358.23</v>
      </c>
      <c r="F18" s="16">
        <f t="shared" si="1"/>
        <v>15358.23</v>
      </c>
      <c r="H18" s="8"/>
      <c r="I18" s="8"/>
      <c r="J18" s="8">
        <v>0.2</v>
      </c>
      <c r="K18" s="8"/>
      <c r="L18" s="8"/>
      <c r="M18" s="8"/>
      <c r="N18">
        <f t="shared" si="2"/>
        <v>0.2</v>
      </c>
    </row>
    <row r="19" spans="1:14" ht="30">
      <c r="A19" s="11" t="s">
        <v>31</v>
      </c>
      <c r="B19" s="12" t="s">
        <v>32</v>
      </c>
      <c r="C19" s="13" t="s">
        <v>20</v>
      </c>
      <c r="D19" s="14">
        <v>1</v>
      </c>
      <c r="E19" s="15">
        <f>ROUND(N19*HON_CEF!$E$25,2)</f>
        <v>3839.56</v>
      </c>
      <c r="F19" s="16">
        <f t="shared" si="1"/>
        <v>3839.56</v>
      </c>
      <c r="H19" s="8"/>
      <c r="I19" s="8"/>
      <c r="J19" s="8">
        <v>0.05</v>
      </c>
      <c r="K19" s="8"/>
      <c r="L19" s="8"/>
      <c r="M19" s="8"/>
      <c r="N19">
        <f t="shared" si="2"/>
        <v>0.05</v>
      </c>
    </row>
    <row r="20" spans="1:14" ht="30.75">
      <c r="A20" s="11" t="s">
        <v>33</v>
      </c>
      <c r="B20" s="17" t="s">
        <v>34</v>
      </c>
      <c r="C20" s="18" t="s">
        <v>20</v>
      </c>
      <c r="D20" s="19">
        <v>1</v>
      </c>
      <c r="E20" s="15">
        <f>ROUND(N20*HON_CEF!$E$26,2)</f>
        <v>19202.330000000002</v>
      </c>
      <c r="F20" s="16">
        <f t="shared" si="1"/>
        <v>19202.330000000002</v>
      </c>
      <c r="H20" s="8"/>
      <c r="I20" s="8"/>
      <c r="J20" s="8"/>
      <c r="K20" s="8">
        <v>0.4</v>
      </c>
      <c r="L20" s="8"/>
      <c r="M20" s="8"/>
      <c r="N20">
        <f t="shared" si="2"/>
        <v>0.4</v>
      </c>
    </row>
    <row r="21" spans="1:14" ht="30">
      <c r="A21" s="11" t="s">
        <v>35</v>
      </c>
      <c r="B21" s="12" t="s">
        <v>36</v>
      </c>
      <c r="C21" s="13" t="s">
        <v>20</v>
      </c>
      <c r="D21" s="14">
        <v>1</v>
      </c>
      <c r="E21" s="15">
        <f>ROUND(N21*HON_CEF!$E$27,2)</f>
        <v>5208.5</v>
      </c>
      <c r="F21" s="16">
        <f t="shared" si="1"/>
        <v>5208.5</v>
      </c>
      <c r="H21" s="8"/>
      <c r="I21" s="8"/>
      <c r="J21" s="8"/>
      <c r="K21" s="8"/>
      <c r="L21" s="8">
        <v>0.15</v>
      </c>
      <c r="M21" s="8"/>
      <c r="N21">
        <f t="shared" si="2"/>
        <v>0.15</v>
      </c>
    </row>
    <row r="22" spans="1:14" ht="15.75">
      <c r="A22" s="11" t="s">
        <v>37</v>
      </c>
      <c r="B22" s="12" t="s">
        <v>38</v>
      </c>
      <c r="C22" s="13" t="s">
        <v>20</v>
      </c>
      <c r="D22" s="14">
        <v>1</v>
      </c>
      <c r="E22" s="15">
        <f>ROUND(N22*HON_CEF!$E$25,2)</f>
        <v>3839.56</v>
      </c>
      <c r="F22" s="16">
        <f t="shared" si="1"/>
        <v>3839.56</v>
      </c>
      <c r="H22" s="8"/>
      <c r="I22" s="8"/>
      <c r="J22" s="8">
        <v>0.05</v>
      </c>
      <c r="K22" s="8"/>
      <c r="L22" s="8"/>
      <c r="M22" s="8"/>
      <c r="N22">
        <f t="shared" si="2"/>
        <v>0.05</v>
      </c>
    </row>
    <row r="23" spans="1:14" ht="15.75">
      <c r="A23" s="11"/>
      <c r="B23" s="20"/>
      <c r="C23" s="13"/>
      <c r="D23" s="14"/>
      <c r="E23" s="21"/>
      <c r="F23" s="22"/>
      <c r="H23" s="8"/>
      <c r="I23" s="8"/>
      <c r="J23" s="8"/>
      <c r="K23" s="8"/>
      <c r="L23" s="8"/>
      <c r="M23" s="8"/>
      <c r="N23">
        <f t="shared" si="2"/>
        <v>0</v>
      </c>
    </row>
    <row r="24" spans="1:14" ht="15.75">
      <c r="A24" s="11"/>
      <c r="B24" s="23" t="s">
        <v>39</v>
      </c>
      <c r="C24" s="13"/>
      <c r="D24" s="14"/>
      <c r="E24" s="24"/>
      <c r="F24" s="25">
        <f>SUM(F13:F23)</f>
        <v>87433.04</v>
      </c>
      <c r="H24" s="8"/>
      <c r="I24" s="8"/>
      <c r="J24" s="8"/>
      <c r="K24" s="8"/>
      <c r="L24" s="8"/>
      <c r="M24" s="8"/>
      <c r="N24">
        <f t="shared" si="2"/>
        <v>0</v>
      </c>
    </row>
    <row r="25" spans="1:14" ht="15.75">
      <c r="A25" s="26"/>
      <c r="B25" s="27"/>
      <c r="C25" s="28"/>
      <c r="D25" s="15"/>
      <c r="E25" s="29"/>
      <c r="F25" s="30"/>
      <c r="H25" s="8"/>
      <c r="I25" s="8"/>
      <c r="J25" s="8"/>
      <c r="K25" s="8"/>
      <c r="L25" s="8"/>
      <c r="M25" s="8"/>
      <c r="N25">
        <f t="shared" si="2"/>
        <v>0</v>
      </c>
    </row>
    <row r="26" spans="1:14" ht="15.75">
      <c r="A26" s="26"/>
      <c r="B26" s="27"/>
      <c r="C26" s="28"/>
      <c r="D26" s="31"/>
      <c r="E26" s="29"/>
      <c r="F26" s="32"/>
      <c r="H26" s="8"/>
      <c r="I26" s="8"/>
      <c r="J26" s="8"/>
      <c r="K26" s="8"/>
      <c r="L26" s="8"/>
      <c r="M26" s="8"/>
      <c r="N26">
        <f t="shared" si="2"/>
        <v>0</v>
      </c>
    </row>
    <row r="27" spans="1:14" ht="15.75">
      <c r="A27" s="33" t="s">
        <v>40</v>
      </c>
      <c r="B27" s="34" t="s">
        <v>41</v>
      </c>
      <c r="C27" s="28"/>
      <c r="D27" s="31"/>
      <c r="E27" s="29"/>
      <c r="F27" s="30"/>
      <c r="H27" s="8"/>
      <c r="I27" s="8"/>
      <c r="J27" s="8"/>
      <c r="K27" s="8"/>
      <c r="L27" s="8"/>
      <c r="M27" s="8"/>
      <c r="N27">
        <f t="shared" si="2"/>
        <v>0</v>
      </c>
    </row>
    <row r="28" spans="1:14" ht="15.75">
      <c r="A28" s="11" t="s">
        <v>42</v>
      </c>
      <c r="B28" s="12" t="s">
        <v>43</v>
      </c>
      <c r="C28" s="13" t="s">
        <v>20</v>
      </c>
      <c r="D28" s="14">
        <v>1</v>
      </c>
      <c r="E28" s="15">
        <f>ROUND(N28*HON_CEF!$E$23,2)</f>
        <v>9967.2099999999991</v>
      </c>
      <c r="F28" s="16">
        <f>D28*E28</f>
        <v>9967.2099999999991</v>
      </c>
      <c r="H28" s="8">
        <v>0.15</v>
      </c>
      <c r="I28" s="8"/>
      <c r="J28" s="8"/>
      <c r="K28" s="8"/>
      <c r="L28" s="8"/>
      <c r="M28" s="8"/>
      <c r="N28">
        <f t="shared" si="2"/>
        <v>0.15</v>
      </c>
    </row>
    <row r="29" spans="1:14" ht="15.75">
      <c r="A29" s="11" t="s">
        <v>44</v>
      </c>
      <c r="B29" s="12" t="s">
        <v>45</v>
      </c>
      <c r="C29" s="13" t="s">
        <v>20</v>
      </c>
      <c r="D29" s="14">
        <v>1</v>
      </c>
      <c r="E29" s="15">
        <f>ROUND(N29*HON_CEF!$E$25,2)</f>
        <v>11518.68</v>
      </c>
      <c r="F29" s="16">
        <f>D29*E29</f>
        <v>11518.68</v>
      </c>
      <c r="H29" s="8"/>
      <c r="I29" s="8"/>
      <c r="J29" s="8">
        <v>0.15</v>
      </c>
      <c r="K29" s="8"/>
      <c r="L29" s="8"/>
      <c r="M29" s="8"/>
      <c r="N29">
        <f t="shared" si="2"/>
        <v>0.15</v>
      </c>
    </row>
    <row r="30" spans="1:14" ht="15.75">
      <c r="A30" s="11" t="s">
        <v>46</v>
      </c>
      <c r="B30" s="12" t="s">
        <v>47</v>
      </c>
      <c r="C30" s="13" t="s">
        <v>20</v>
      </c>
      <c r="D30" s="14">
        <v>1</v>
      </c>
      <c r="E30" s="15">
        <f>ROUND(N30*HON_CEF!$E$27,2)</f>
        <v>5208.5</v>
      </c>
      <c r="F30" s="16">
        <f>D30*E30</f>
        <v>5208.5</v>
      </c>
      <c r="H30" s="8"/>
      <c r="I30" s="8"/>
      <c r="J30" s="8"/>
      <c r="K30" s="8"/>
      <c r="L30" s="8">
        <v>0.15</v>
      </c>
      <c r="M30" s="8"/>
      <c r="N30">
        <f t="shared" si="2"/>
        <v>0.15</v>
      </c>
    </row>
    <row r="31" spans="1:14" ht="15.75">
      <c r="A31" s="11"/>
      <c r="B31" s="20"/>
      <c r="C31" s="13"/>
      <c r="D31" s="14"/>
      <c r="E31" s="21"/>
      <c r="F31" s="22"/>
      <c r="H31" s="8"/>
      <c r="I31" s="8"/>
      <c r="J31" s="8"/>
      <c r="K31" s="8"/>
      <c r="L31" s="8"/>
      <c r="M31" s="8"/>
      <c r="N31">
        <f t="shared" si="2"/>
        <v>0</v>
      </c>
    </row>
    <row r="32" spans="1:14" ht="15.75">
      <c r="A32" s="11"/>
      <c r="B32" s="23" t="s">
        <v>39</v>
      </c>
      <c r="C32" s="13"/>
      <c r="D32" s="14"/>
      <c r="E32" s="24"/>
      <c r="F32" s="25">
        <f>SUM(F28:F31)</f>
        <v>26694.39</v>
      </c>
      <c r="H32" s="8"/>
      <c r="I32" s="8"/>
      <c r="J32" s="8"/>
      <c r="K32" s="8"/>
      <c r="L32" s="8"/>
      <c r="M32" s="8"/>
      <c r="N32">
        <f t="shared" si="2"/>
        <v>0</v>
      </c>
    </row>
    <row r="33" spans="1:14" ht="15.75">
      <c r="A33" s="11"/>
      <c r="B33" s="20"/>
      <c r="C33" s="13"/>
      <c r="D33" s="14"/>
      <c r="E33" s="35"/>
      <c r="F33" s="36"/>
      <c r="H33" s="8"/>
      <c r="I33" s="8"/>
      <c r="J33" s="8"/>
      <c r="K33" s="8"/>
      <c r="L33" s="8"/>
      <c r="M33" s="8"/>
      <c r="N33">
        <f t="shared" si="2"/>
        <v>0</v>
      </c>
    </row>
    <row r="34" spans="1:14" ht="15.75">
      <c r="A34" s="37">
        <v>3</v>
      </c>
      <c r="B34" s="34" t="s">
        <v>48</v>
      </c>
      <c r="C34" s="13"/>
      <c r="D34" s="14"/>
      <c r="E34" s="29"/>
      <c r="F34" s="30"/>
      <c r="H34" s="8"/>
      <c r="I34" s="8"/>
      <c r="J34" s="8"/>
      <c r="K34" s="8"/>
      <c r="L34" s="8"/>
      <c r="M34" s="8"/>
      <c r="N34">
        <f t="shared" si="2"/>
        <v>0</v>
      </c>
    </row>
    <row r="35" spans="1:14" ht="15.75">
      <c r="A35" s="11" t="s">
        <v>49</v>
      </c>
      <c r="B35" s="12" t="s">
        <v>50</v>
      </c>
      <c r="C35" s="13" t="s">
        <v>20</v>
      </c>
      <c r="D35" s="14">
        <v>1</v>
      </c>
      <c r="E35" s="15">
        <f>ROUND(N35*HON_CEF!$E$23,2)</f>
        <v>16944.25</v>
      </c>
      <c r="F35" s="16">
        <f>D35*E35</f>
        <v>16944.25</v>
      </c>
      <c r="H35" s="8">
        <v>0.255</v>
      </c>
      <c r="I35" s="8"/>
      <c r="J35" s="8"/>
      <c r="K35" s="8"/>
      <c r="L35" s="8"/>
      <c r="M35" s="8"/>
      <c r="N35">
        <f t="shared" si="2"/>
        <v>0.255</v>
      </c>
    </row>
    <row r="36" spans="1:14" ht="15.75">
      <c r="A36" s="11" t="s">
        <v>51</v>
      </c>
      <c r="B36" s="12" t="s">
        <v>52</v>
      </c>
      <c r="C36" s="13" t="s">
        <v>20</v>
      </c>
      <c r="D36" s="14">
        <v>1</v>
      </c>
      <c r="E36" s="15">
        <f>ROUND(N36*HON_CEF!$E$23,2)</f>
        <v>2657.92</v>
      </c>
      <c r="F36" s="16">
        <f t="shared" ref="F36:F58" si="3">D36*E36</f>
        <v>2657.92</v>
      </c>
      <c r="H36" s="8">
        <v>0.04</v>
      </c>
      <c r="I36" s="8"/>
      <c r="J36" s="8"/>
      <c r="K36" s="8"/>
      <c r="L36" s="8"/>
      <c r="M36" s="8"/>
      <c r="N36">
        <f t="shared" si="2"/>
        <v>0.04</v>
      </c>
    </row>
    <row r="37" spans="1:14" ht="15.75">
      <c r="A37" s="11" t="s">
        <v>53</v>
      </c>
      <c r="B37" s="12" t="s">
        <v>54</v>
      </c>
      <c r="C37" s="13" t="s">
        <v>20</v>
      </c>
      <c r="D37" s="14">
        <v>1</v>
      </c>
      <c r="E37" s="15">
        <f>ROUND(N37*HON_CEF!$E$23,2)</f>
        <v>2657.92</v>
      </c>
      <c r="F37" s="16">
        <f t="shared" si="3"/>
        <v>2657.92</v>
      </c>
      <c r="H37" s="8">
        <v>0.04</v>
      </c>
      <c r="I37" s="8"/>
      <c r="J37" s="8"/>
      <c r="K37" s="8"/>
      <c r="L37" s="8"/>
      <c r="M37" s="8"/>
      <c r="N37">
        <f t="shared" si="2"/>
        <v>0.04</v>
      </c>
    </row>
    <row r="38" spans="1:14" ht="15.75">
      <c r="A38" s="11" t="s">
        <v>55</v>
      </c>
      <c r="B38" s="12" t="s">
        <v>56</v>
      </c>
      <c r="C38" s="13" t="s">
        <v>20</v>
      </c>
      <c r="D38" s="14">
        <v>1</v>
      </c>
      <c r="E38" s="15">
        <f>ROUND(N38*HON_CEF!$E$23,2)</f>
        <v>3986.88</v>
      </c>
      <c r="F38" s="16">
        <f t="shared" si="3"/>
        <v>3986.88</v>
      </c>
      <c r="H38" s="8">
        <v>0.06</v>
      </c>
      <c r="I38" s="8"/>
      <c r="J38" s="8"/>
      <c r="K38" s="8"/>
      <c r="L38" s="8"/>
      <c r="M38" s="8"/>
      <c r="N38">
        <f t="shared" si="2"/>
        <v>0.06</v>
      </c>
    </row>
    <row r="39" spans="1:14" ht="15.75">
      <c r="A39" s="11" t="s">
        <v>57</v>
      </c>
      <c r="B39" s="12" t="s">
        <v>58</v>
      </c>
      <c r="C39" s="13" t="s">
        <v>20</v>
      </c>
      <c r="D39" s="14">
        <v>1</v>
      </c>
      <c r="E39" s="15">
        <f>ROUND(N39*HON_CEF!$E$23,2)</f>
        <v>4983.6000000000004</v>
      </c>
      <c r="F39" s="16">
        <f t="shared" si="3"/>
        <v>4983.6000000000004</v>
      </c>
      <c r="H39" s="8">
        <v>7.4999999999999997E-2</v>
      </c>
      <c r="I39" s="8"/>
      <c r="J39" s="8"/>
      <c r="K39" s="8"/>
      <c r="L39" s="8"/>
      <c r="M39" s="8"/>
      <c r="N39">
        <f t="shared" si="2"/>
        <v>7.4999999999999997E-2</v>
      </c>
    </row>
    <row r="40" spans="1:14" ht="15.75">
      <c r="A40" s="11" t="s">
        <v>59</v>
      </c>
      <c r="B40" s="12" t="s">
        <v>60</v>
      </c>
      <c r="C40" s="13" t="s">
        <v>20</v>
      </c>
      <c r="D40" s="14">
        <v>1</v>
      </c>
      <c r="E40" s="15">
        <f>ROUND(N40*HON_CEF!$E$23,2)</f>
        <v>3322.4</v>
      </c>
      <c r="F40" s="16">
        <f t="shared" si="3"/>
        <v>3322.4</v>
      </c>
      <c r="H40" s="8">
        <v>0.05</v>
      </c>
      <c r="I40" s="8"/>
      <c r="J40" s="8"/>
      <c r="K40" s="8"/>
      <c r="L40" s="8"/>
      <c r="M40" s="8"/>
      <c r="N40">
        <f t="shared" si="2"/>
        <v>0.05</v>
      </c>
    </row>
    <row r="41" spans="1:14" ht="15.75">
      <c r="A41" s="11" t="s">
        <v>61</v>
      </c>
      <c r="B41" s="12" t="s">
        <v>62</v>
      </c>
      <c r="C41" s="13" t="s">
        <v>20</v>
      </c>
      <c r="D41" s="14">
        <v>1</v>
      </c>
      <c r="E41" s="15">
        <f>ROUND(N41*HON_CEF!$E$24,2)</f>
        <v>25697.01</v>
      </c>
      <c r="F41" s="16">
        <f t="shared" si="3"/>
        <v>25697.01</v>
      </c>
      <c r="H41" s="8"/>
      <c r="I41" s="8">
        <v>0.3</v>
      </c>
      <c r="J41" s="8"/>
      <c r="K41" s="8"/>
      <c r="L41" s="8"/>
      <c r="M41" s="8"/>
      <c r="N41">
        <f t="shared" si="2"/>
        <v>0.3</v>
      </c>
    </row>
    <row r="42" spans="1:14" ht="15.75">
      <c r="A42" s="11" t="s">
        <v>63</v>
      </c>
      <c r="B42" s="12" t="s">
        <v>64</v>
      </c>
      <c r="C42" s="13" t="s">
        <v>20</v>
      </c>
      <c r="D42" s="14">
        <v>1</v>
      </c>
      <c r="E42" s="15">
        <f>ROUND(N42*HON_CEF!$E$24,2)</f>
        <v>25697.01</v>
      </c>
      <c r="F42" s="16">
        <f t="shared" si="3"/>
        <v>25697.01</v>
      </c>
      <c r="H42" s="8"/>
      <c r="I42" s="8">
        <v>0.3</v>
      </c>
      <c r="J42" s="8"/>
      <c r="K42" s="8"/>
      <c r="L42" s="8"/>
      <c r="M42" s="8"/>
      <c r="N42">
        <f t="shared" si="2"/>
        <v>0.3</v>
      </c>
    </row>
    <row r="43" spans="1:14" ht="15.75">
      <c r="A43" s="11" t="s">
        <v>65</v>
      </c>
      <c r="B43" s="12" t="s">
        <v>66</v>
      </c>
      <c r="C43" s="13" t="s">
        <v>20</v>
      </c>
      <c r="D43" s="14">
        <v>1</v>
      </c>
      <c r="E43" s="15">
        <f>ROUND(N43*HON_CEF!$E$27,2)</f>
        <v>5208.5</v>
      </c>
      <c r="F43" s="16">
        <f t="shared" si="3"/>
        <v>5208.5</v>
      </c>
      <c r="H43" s="8"/>
      <c r="I43" s="8"/>
      <c r="J43" s="8"/>
      <c r="K43" s="8"/>
      <c r="L43" s="8">
        <v>0.15</v>
      </c>
      <c r="M43" s="8"/>
      <c r="N43">
        <f t="shared" si="2"/>
        <v>0.15</v>
      </c>
    </row>
    <row r="44" spans="1:14" ht="15.75">
      <c r="A44" s="11" t="s">
        <v>67</v>
      </c>
      <c r="B44" s="12" t="s">
        <v>68</v>
      </c>
      <c r="C44" s="13" t="s">
        <v>20</v>
      </c>
      <c r="D44" s="14">
        <v>1</v>
      </c>
      <c r="E44" s="15">
        <f>ROUND(N44*HON_CEF!$E$27,2)</f>
        <v>5208.5</v>
      </c>
      <c r="F44" s="16">
        <f t="shared" si="3"/>
        <v>5208.5</v>
      </c>
      <c r="H44" s="8"/>
      <c r="I44" s="8"/>
      <c r="J44" s="8"/>
      <c r="K44" s="8"/>
      <c r="L44" s="8">
        <v>0.15</v>
      </c>
      <c r="M44" s="8"/>
      <c r="N44">
        <f t="shared" si="2"/>
        <v>0.15</v>
      </c>
    </row>
    <row r="45" spans="1:14" ht="15.75">
      <c r="A45" s="11" t="s">
        <v>69</v>
      </c>
      <c r="B45" s="12" t="s">
        <v>70</v>
      </c>
      <c r="C45" s="13" t="s">
        <v>20</v>
      </c>
      <c r="D45" s="14">
        <v>1</v>
      </c>
      <c r="E45" s="15">
        <f>ROUND(N45*HON_CEF!$E$27,2)</f>
        <v>3472.33</v>
      </c>
      <c r="F45" s="16">
        <f t="shared" si="3"/>
        <v>3472.33</v>
      </c>
      <c r="H45" s="8"/>
      <c r="I45" s="8"/>
      <c r="J45" s="8"/>
      <c r="K45" s="8"/>
      <c r="L45" s="8">
        <v>0.1</v>
      </c>
      <c r="M45" s="8"/>
      <c r="N45">
        <f t="shared" si="2"/>
        <v>0.1</v>
      </c>
    </row>
    <row r="46" spans="1:14" ht="15.75">
      <c r="A46" s="11" t="s">
        <v>71</v>
      </c>
      <c r="B46" s="12" t="s">
        <v>72</v>
      </c>
      <c r="C46" s="13" t="s">
        <v>20</v>
      </c>
      <c r="D46" s="14">
        <v>1</v>
      </c>
      <c r="E46" s="15">
        <f>ROUND(N46*HON_CEF!$E$27,2)</f>
        <v>1736.17</v>
      </c>
      <c r="F46" s="16">
        <f t="shared" si="3"/>
        <v>1736.17</v>
      </c>
      <c r="H46" s="8"/>
      <c r="I46" s="8"/>
      <c r="J46" s="8"/>
      <c r="K46" s="8"/>
      <c r="L46" s="8">
        <v>0.05</v>
      </c>
      <c r="M46" s="8"/>
      <c r="N46">
        <f t="shared" si="2"/>
        <v>0.05</v>
      </c>
    </row>
    <row r="47" spans="1:14" ht="30">
      <c r="A47" s="11" t="s">
        <v>73</v>
      </c>
      <c r="B47" s="12" t="s">
        <v>74</v>
      </c>
      <c r="C47" s="13" t="s">
        <v>20</v>
      </c>
      <c r="D47" s="14">
        <v>1</v>
      </c>
      <c r="E47" s="15">
        <f>ROUND(N47*HON_CEF!$E$25,2)</f>
        <v>15358.23</v>
      </c>
      <c r="F47" s="16">
        <f t="shared" si="3"/>
        <v>15358.23</v>
      </c>
      <c r="H47" s="8"/>
      <c r="I47" s="8"/>
      <c r="J47" s="8">
        <v>0.2</v>
      </c>
      <c r="K47" s="8"/>
      <c r="L47" s="8"/>
      <c r="M47" s="8"/>
      <c r="N47">
        <f t="shared" si="2"/>
        <v>0.2</v>
      </c>
    </row>
    <row r="48" spans="1:14" ht="15.75">
      <c r="A48" s="11" t="s">
        <v>75</v>
      </c>
      <c r="B48" s="12" t="s">
        <v>76</v>
      </c>
      <c r="C48" s="13" t="s">
        <v>20</v>
      </c>
      <c r="D48" s="14">
        <v>1</v>
      </c>
      <c r="E48" s="15">
        <f>ROUND(N48*HON_CEF!$E$25,2)</f>
        <v>7679.12</v>
      </c>
      <c r="F48" s="16">
        <f t="shared" si="3"/>
        <v>7679.12</v>
      </c>
      <c r="H48" s="8"/>
      <c r="I48" s="8"/>
      <c r="J48" s="8">
        <v>0.1</v>
      </c>
      <c r="K48" s="8"/>
      <c r="L48" s="8"/>
      <c r="M48" s="8"/>
      <c r="N48">
        <f t="shared" si="2"/>
        <v>0.1</v>
      </c>
    </row>
    <row r="49" spans="1:14" ht="15.75">
      <c r="A49" s="11" t="s">
        <v>77</v>
      </c>
      <c r="B49" s="12" t="s">
        <v>78</v>
      </c>
      <c r="C49" s="13" t="s">
        <v>20</v>
      </c>
      <c r="D49" s="14">
        <v>1</v>
      </c>
      <c r="E49" s="15">
        <f>ROUND(N49*HON_CEF!$E$25,2)</f>
        <v>3839.56</v>
      </c>
      <c r="F49" s="16">
        <f t="shared" si="3"/>
        <v>3839.56</v>
      </c>
      <c r="H49" s="8"/>
      <c r="I49" s="8"/>
      <c r="J49" s="8">
        <v>0.05</v>
      </c>
      <c r="K49" s="8"/>
      <c r="L49" s="8"/>
      <c r="M49" s="8"/>
      <c r="N49">
        <f t="shared" si="2"/>
        <v>0.05</v>
      </c>
    </row>
    <row r="50" spans="1:14" ht="30">
      <c r="A50" s="11" t="s">
        <v>79</v>
      </c>
      <c r="B50" s="12" t="s">
        <v>80</v>
      </c>
      <c r="C50" s="18" t="s">
        <v>20</v>
      </c>
      <c r="D50" s="19">
        <v>1</v>
      </c>
      <c r="E50" s="15">
        <f>ROUND(N50*HON_CEF!$E$25,2)</f>
        <v>7679.12</v>
      </c>
      <c r="F50" s="16">
        <f t="shared" si="3"/>
        <v>7679.12</v>
      </c>
      <c r="H50" s="8"/>
      <c r="I50" s="8"/>
      <c r="J50" s="8">
        <v>0.1</v>
      </c>
      <c r="K50" s="8"/>
      <c r="L50" s="8"/>
      <c r="M50" s="8"/>
      <c r="N50">
        <f t="shared" si="2"/>
        <v>0.1</v>
      </c>
    </row>
    <row r="51" spans="1:14" ht="30">
      <c r="A51" s="11" t="s">
        <v>81</v>
      </c>
      <c r="B51" s="12" t="s">
        <v>82</v>
      </c>
      <c r="C51" s="13" t="s">
        <v>20</v>
      </c>
      <c r="D51" s="14">
        <v>1</v>
      </c>
      <c r="E51" s="15">
        <f>ROUND(N51*HON_CEF!$E$26,2)</f>
        <v>28803.49</v>
      </c>
      <c r="F51" s="16">
        <f t="shared" si="3"/>
        <v>28803.49</v>
      </c>
      <c r="H51" s="8"/>
      <c r="I51" s="8"/>
      <c r="J51" s="8"/>
      <c r="K51" s="8">
        <v>0.6</v>
      </c>
      <c r="L51" s="8"/>
      <c r="M51" s="8"/>
      <c r="N51">
        <f t="shared" si="2"/>
        <v>0.6</v>
      </c>
    </row>
    <row r="52" spans="1:14" ht="15.75">
      <c r="A52" s="11" t="s">
        <v>83</v>
      </c>
      <c r="B52" s="12" t="s">
        <v>84</v>
      </c>
      <c r="C52" s="13" t="s">
        <v>20</v>
      </c>
      <c r="D52" s="14">
        <v>1</v>
      </c>
      <c r="E52" s="15">
        <f>ROUND(N52*HON_CEF!$E$27,2)</f>
        <v>3472.33</v>
      </c>
      <c r="F52" s="16">
        <f t="shared" si="3"/>
        <v>3472.33</v>
      </c>
      <c r="H52" s="8"/>
      <c r="I52" s="8"/>
      <c r="J52" s="8"/>
      <c r="K52" s="8"/>
      <c r="L52" s="8">
        <v>0.1</v>
      </c>
      <c r="M52" s="8"/>
      <c r="N52">
        <f t="shared" si="2"/>
        <v>0.1</v>
      </c>
    </row>
    <row r="53" spans="1:14" ht="15.75">
      <c r="A53" s="11" t="s">
        <v>85</v>
      </c>
      <c r="B53" s="12" t="s">
        <v>86</v>
      </c>
      <c r="C53" s="13" t="s">
        <v>20</v>
      </c>
      <c r="D53" s="14">
        <v>1</v>
      </c>
      <c r="E53" s="15">
        <f>ROUND(N53*HON_CEF!$E$25,2)</f>
        <v>4607.47</v>
      </c>
      <c r="F53" s="16">
        <f t="shared" si="3"/>
        <v>4607.47</v>
      </c>
      <c r="H53" s="8"/>
      <c r="I53" s="8"/>
      <c r="J53" s="8">
        <v>0.06</v>
      </c>
      <c r="K53" s="8"/>
      <c r="L53" s="8"/>
      <c r="M53" s="8"/>
      <c r="N53">
        <f t="shared" si="2"/>
        <v>0.06</v>
      </c>
    </row>
    <row r="54" spans="1:14" ht="15.75">
      <c r="A54" s="11" t="s">
        <v>87</v>
      </c>
      <c r="B54" s="12" t="s">
        <v>88</v>
      </c>
      <c r="C54" s="13" t="s">
        <v>20</v>
      </c>
      <c r="D54" s="14">
        <v>1</v>
      </c>
      <c r="E54" s="15">
        <f>ROUND(N54*HON_CEF!$E$25,2)</f>
        <v>3071.65</v>
      </c>
      <c r="F54" s="16">
        <f t="shared" si="3"/>
        <v>3071.65</v>
      </c>
      <c r="H54" s="8"/>
      <c r="I54" s="8"/>
      <c r="J54" s="8">
        <v>0.04</v>
      </c>
      <c r="K54" s="8"/>
      <c r="L54" s="8"/>
      <c r="M54" s="8"/>
      <c r="N54">
        <f t="shared" si="2"/>
        <v>0.04</v>
      </c>
    </row>
    <row r="55" spans="1:14" ht="15.75">
      <c r="A55" s="11" t="s">
        <v>89</v>
      </c>
      <c r="B55" s="12" t="s">
        <v>90</v>
      </c>
      <c r="C55" s="13" t="s">
        <v>20</v>
      </c>
      <c r="D55" s="14">
        <v>1</v>
      </c>
      <c r="E55" s="15">
        <f>ROUND(N55*HON_CEF!$E$28,2)</f>
        <v>8865.5300000000007</v>
      </c>
      <c r="F55" s="16">
        <f t="shared" si="3"/>
        <v>8865.5300000000007</v>
      </c>
      <c r="H55" s="8"/>
      <c r="I55" s="8"/>
      <c r="J55" s="8"/>
      <c r="K55" s="8"/>
      <c r="L55" s="8"/>
      <c r="M55" s="8">
        <v>0.3</v>
      </c>
      <c r="N55">
        <f t="shared" si="2"/>
        <v>0.3</v>
      </c>
    </row>
    <row r="56" spans="1:14" ht="15.75">
      <c r="A56" s="11" t="s">
        <v>91</v>
      </c>
      <c r="B56" s="12" t="s">
        <v>92</v>
      </c>
      <c r="C56" s="13" t="s">
        <v>20</v>
      </c>
      <c r="D56" s="14">
        <v>1</v>
      </c>
      <c r="E56" s="15">
        <f>ROUND(N56*HON_CEF!$E$28,2)</f>
        <v>8865.5300000000007</v>
      </c>
      <c r="F56" s="16">
        <f t="shared" si="3"/>
        <v>8865.5300000000007</v>
      </c>
      <c r="H56" s="8"/>
      <c r="I56" s="8"/>
      <c r="J56" s="8"/>
      <c r="K56" s="8"/>
      <c r="L56" s="8"/>
      <c r="M56" s="8">
        <v>0.3</v>
      </c>
      <c r="N56">
        <f t="shared" si="2"/>
        <v>0.3</v>
      </c>
    </row>
    <row r="57" spans="1:14" ht="15.75">
      <c r="A57" s="11" t="s">
        <v>93</v>
      </c>
      <c r="B57" s="12" t="s">
        <v>94</v>
      </c>
      <c r="C57" s="13" t="s">
        <v>20</v>
      </c>
      <c r="D57" s="14">
        <v>1</v>
      </c>
      <c r="E57" s="15">
        <f>ROUND(N57*HON_CEF!$E$28,2)</f>
        <v>2955.18</v>
      </c>
      <c r="F57" s="16">
        <f t="shared" si="3"/>
        <v>2955.18</v>
      </c>
      <c r="H57" s="8"/>
      <c r="I57" s="8"/>
      <c r="J57" s="8"/>
      <c r="K57" s="8"/>
      <c r="L57" s="8"/>
      <c r="M57" s="8">
        <v>0.1</v>
      </c>
      <c r="N57">
        <f t="shared" si="2"/>
        <v>0.1</v>
      </c>
    </row>
    <row r="58" spans="1:14" ht="45">
      <c r="A58" s="11" t="s">
        <v>95</v>
      </c>
      <c r="B58" s="12" t="s">
        <v>96</v>
      </c>
      <c r="C58" s="18" t="s">
        <v>20</v>
      </c>
      <c r="D58" s="19">
        <v>1</v>
      </c>
      <c r="E58" s="15">
        <f>ROUND(N58*HON_CEF!$E$28,2)</f>
        <v>8865.5300000000007</v>
      </c>
      <c r="F58" s="16">
        <f t="shared" si="3"/>
        <v>8865.5300000000007</v>
      </c>
      <c r="H58" s="8"/>
      <c r="I58" s="8"/>
      <c r="J58" s="8"/>
      <c r="K58" s="8"/>
      <c r="L58" s="8"/>
      <c r="M58" s="8">
        <v>0.3</v>
      </c>
      <c r="N58">
        <f t="shared" si="2"/>
        <v>0.3</v>
      </c>
    </row>
    <row r="59" spans="1:14" ht="15.75">
      <c r="A59" s="38"/>
      <c r="B59" s="20"/>
      <c r="C59" s="39"/>
      <c r="D59" s="40"/>
      <c r="E59" s="41"/>
      <c r="F59" s="42"/>
      <c r="H59" s="8"/>
      <c r="I59" s="8"/>
      <c r="J59" s="8"/>
      <c r="K59" s="8"/>
      <c r="L59" s="8"/>
      <c r="M59" s="8"/>
      <c r="N59">
        <f t="shared" si="2"/>
        <v>0</v>
      </c>
    </row>
    <row r="60" spans="1:14" ht="15.75">
      <c r="A60" s="43"/>
      <c r="B60" s="44" t="s">
        <v>39</v>
      </c>
      <c r="C60" s="45"/>
      <c r="D60" s="46"/>
      <c r="E60" s="47"/>
      <c r="F60" s="48">
        <f>SUM(F35:F59)</f>
        <v>205635.22999999995</v>
      </c>
      <c r="H60" s="8"/>
      <c r="I60" s="8"/>
      <c r="J60" s="8"/>
      <c r="K60" s="8"/>
      <c r="L60" s="8"/>
      <c r="M60" s="8"/>
      <c r="N60">
        <f t="shared" si="2"/>
        <v>0</v>
      </c>
    </row>
    <row r="61" spans="1:14" ht="16.5" thickBot="1">
      <c r="A61" s="184"/>
      <c r="B61" s="185"/>
      <c r="C61" s="186"/>
      <c r="D61" s="187"/>
      <c r="E61" s="188"/>
      <c r="F61" s="189"/>
      <c r="H61" s="8"/>
      <c r="I61" s="8"/>
      <c r="J61" s="8"/>
      <c r="K61" s="8"/>
      <c r="L61" s="8"/>
      <c r="M61" s="8"/>
      <c r="N61">
        <f t="shared" si="2"/>
        <v>0</v>
      </c>
    </row>
    <row r="62" spans="1:14" ht="15.75">
      <c r="A62" s="190"/>
      <c r="B62" s="191" t="s">
        <v>97</v>
      </c>
      <c r="C62" s="192"/>
      <c r="D62" s="193"/>
      <c r="E62" s="194"/>
      <c r="F62" s="195">
        <f>+F24+F32+F60</f>
        <v>319762.65999999992</v>
      </c>
      <c r="H62" s="51">
        <f>F62-[1]HON__CEF!I38</f>
        <v>223039.09317979991</v>
      </c>
      <c r="I62" s="8"/>
      <c r="J62" s="8"/>
      <c r="K62" s="8"/>
      <c r="L62" s="8"/>
      <c r="M62" s="8"/>
    </row>
    <row r="63" spans="1:14" ht="15.75">
      <c r="A63" s="49"/>
      <c r="B63" s="50" t="s">
        <v>98</v>
      </c>
      <c r="C63" s="28" t="s">
        <v>99</v>
      </c>
      <c r="D63" s="52">
        <v>0.20499999999999999</v>
      </c>
      <c r="E63" s="15"/>
      <c r="F63" s="25">
        <f>ROUND(F62*D63,2)</f>
        <v>65551.350000000006</v>
      </c>
      <c r="H63" s="8"/>
      <c r="I63" s="8"/>
      <c r="J63" s="8"/>
      <c r="K63" s="8"/>
      <c r="L63" s="8"/>
      <c r="M63" s="8"/>
    </row>
    <row r="64" spans="1:14" ht="16.5" thickBot="1">
      <c r="A64" s="53"/>
      <c r="B64" s="54" t="s">
        <v>100</v>
      </c>
      <c r="C64" s="55"/>
      <c r="D64" s="56"/>
      <c r="E64" s="57"/>
      <c r="F64" s="58">
        <f>F62+F63</f>
        <v>385314.00999999989</v>
      </c>
    </row>
    <row r="67" spans="6:6">
      <c r="F67" s="59">
        <f>F64-F64</f>
        <v>0</v>
      </c>
    </row>
    <row r="69" spans="6:6">
      <c r="F69" s="60">
        <f>F64/3500000</f>
        <v>0.11008971714285712</v>
      </c>
    </row>
  </sheetData>
  <mergeCells count="7">
    <mergeCell ref="A10:D10"/>
    <mergeCell ref="E10:F10"/>
    <mergeCell ref="E2:F3"/>
    <mergeCell ref="A7:F7"/>
    <mergeCell ref="A8:F8"/>
    <mergeCell ref="A9:D9"/>
    <mergeCell ref="E9:F9"/>
  </mergeCells>
  <pageMargins left="0.511811024" right="0.511811024" top="0.78740157499999996" bottom="0.78740157499999996" header="0.31496062000000002" footer="0.31496062000000002"/>
  <pageSetup paperSize="9" scale="66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T40"/>
  <sheetViews>
    <sheetView view="pageBreakPreview" topLeftCell="B7" zoomScale="60" workbookViewId="0">
      <selection activeCell="L44" sqref="L44"/>
    </sheetView>
  </sheetViews>
  <sheetFormatPr defaultRowHeight="12.75"/>
  <cols>
    <col min="1" max="1" width="35.5703125" style="61" customWidth="1"/>
    <col min="2" max="2" width="7.140625" style="61" customWidth="1"/>
    <col min="3" max="3" width="11.28515625" style="61" customWidth="1"/>
    <col min="4" max="4" width="11.140625" style="61" customWidth="1"/>
    <col min="5" max="5" width="11.7109375" style="125" customWidth="1"/>
    <col min="6" max="9" width="11.7109375" style="125" hidden="1" customWidth="1"/>
    <col min="10" max="10" width="8.7109375" style="125" bestFit="1" customWidth="1"/>
    <col min="11" max="11" width="5.7109375" style="61" customWidth="1"/>
    <col min="12" max="12" width="15.28515625" style="61" customWidth="1"/>
    <col min="13" max="13" width="90.7109375" style="61" customWidth="1"/>
    <col min="14" max="14" width="13.5703125" style="61" bestFit="1" customWidth="1"/>
    <col min="15" max="15" width="8.42578125" style="61" customWidth="1"/>
    <col min="16" max="16" width="7.85546875" style="61" customWidth="1"/>
    <col min="17" max="16384" width="9.140625" style="61"/>
  </cols>
  <sheetData>
    <row r="1" spans="1:20">
      <c r="A1" s="61" t="s">
        <v>101</v>
      </c>
    </row>
    <row r="2" spans="1:20" ht="13.5" thickBot="1"/>
    <row r="3" spans="1:20">
      <c r="A3" s="361" t="s">
        <v>102</v>
      </c>
      <c r="B3" s="363" t="s">
        <v>104</v>
      </c>
      <c r="C3" s="359" t="s">
        <v>103</v>
      </c>
      <c r="D3" s="360"/>
      <c r="E3" s="126"/>
      <c r="F3" s="126"/>
      <c r="G3" s="126"/>
      <c r="H3" s="126"/>
      <c r="I3" s="126"/>
      <c r="J3" s="126"/>
      <c r="L3" s="356" t="s">
        <v>122</v>
      </c>
      <c r="M3" s="356" t="s">
        <v>123</v>
      </c>
      <c r="N3" s="81" t="s">
        <v>124</v>
      </c>
      <c r="O3" s="354" t="s">
        <v>152</v>
      </c>
      <c r="P3" s="354" t="s">
        <v>153</v>
      </c>
    </row>
    <row r="4" spans="1:20" ht="13.5" thickBot="1">
      <c r="A4" s="362"/>
      <c r="B4" s="364"/>
      <c r="C4" s="121" t="s">
        <v>105</v>
      </c>
      <c r="D4" s="122" t="s">
        <v>97</v>
      </c>
      <c r="E4" s="127"/>
      <c r="F4" s="127"/>
      <c r="G4" s="127"/>
      <c r="H4" s="127"/>
      <c r="I4" s="127"/>
      <c r="J4" s="127"/>
      <c r="L4" s="357"/>
      <c r="M4" s="357"/>
      <c r="N4" s="82" t="s">
        <v>125</v>
      </c>
      <c r="O4" s="355"/>
      <c r="P4" s="355"/>
    </row>
    <row r="5" spans="1:20" ht="13.5" thickBot="1">
      <c r="A5" s="62" t="s">
        <v>107</v>
      </c>
      <c r="B5" s="63">
        <v>1</v>
      </c>
      <c r="C5" s="151">
        <v>3111.77</v>
      </c>
      <c r="D5" s="154">
        <f>B5*C5</f>
        <v>3111.77</v>
      </c>
      <c r="E5" s="128"/>
      <c r="F5" s="128"/>
      <c r="G5" s="128"/>
      <c r="H5" s="128"/>
      <c r="I5" s="128"/>
      <c r="J5" s="128"/>
    </row>
    <row r="6" spans="1:20" ht="13.5" thickBot="1">
      <c r="A6" s="62" t="s">
        <v>108</v>
      </c>
      <c r="B6" s="64">
        <v>1</v>
      </c>
      <c r="C6" s="152">
        <v>2983.68</v>
      </c>
      <c r="D6" s="155">
        <f t="shared" ref="D6:D13" si="0">B6*C6</f>
        <v>2983.68</v>
      </c>
      <c r="E6" s="128"/>
      <c r="F6" s="128"/>
      <c r="G6" s="128"/>
      <c r="H6" s="128"/>
      <c r="I6" s="128"/>
      <c r="J6" s="128"/>
      <c r="L6" s="83" t="s">
        <v>126</v>
      </c>
      <c r="M6" s="84" t="s">
        <v>120</v>
      </c>
      <c r="N6" s="104">
        <v>0.02</v>
      </c>
      <c r="O6" s="120">
        <v>0.45</v>
      </c>
      <c r="P6" s="104">
        <f>ROUND(N6*O6,6)</f>
        <v>8.9999999999999993E-3</v>
      </c>
    </row>
    <row r="7" spans="1:20">
      <c r="A7" s="62" t="s">
        <v>168</v>
      </c>
      <c r="B7" s="64">
        <v>1</v>
      </c>
      <c r="C7" s="152">
        <v>329.58</v>
      </c>
      <c r="D7" s="155">
        <f t="shared" si="0"/>
        <v>329.58</v>
      </c>
      <c r="E7" s="128"/>
      <c r="F7" s="128"/>
      <c r="G7" s="128"/>
      <c r="H7" s="128"/>
      <c r="I7" s="128"/>
      <c r="J7" s="128"/>
      <c r="L7" s="356" t="s">
        <v>127</v>
      </c>
      <c r="M7" s="85" t="s">
        <v>130</v>
      </c>
      <c r="N7" s="93">
        <v>1.1999999999999999E-3</v>
      </c>
      <c r="O7" s="110">
        <v>1</v>
      </c>
      <c r="P7" s="108">
        <f t="shared" ref="P7:P27" si="1">ROUND(N7*O7,6)</f>
        <v>1.1999999999999999E-3</v>
      </c>
      <c r="Q7" s="79"/>
      <c r="R7" s="79"/>
      <c r="S7" s="79"/>
      <c r="T7" s="79"/>
    </row>
    <row r="8" spans="1:20" ht="15" customHeight="1">
      <c r="A8" s="62" t="s">
        <v>169</v>
      </c>
      <c r="B8" s="64">
        <v>1</v>
      </c>
      <c r="C8" s="152">
        <v>344.58000000000004</v>
      </c>
      <c r="D8" s="155">
        <f t="shared" si="0"/>
        <v>344.58000000000004</v>
      </c>
      <c r="E8" s="128"/>
      <c r="F8" s="128"/>
      <c r="G8" s="128"/>
      <c r="H8" s="128"/>
      <c r="I8" s="128"/>
      <c r="J8" s="128"/>
      <c r="L8" s="358"/>
      <c r="M8" s="86" t="s">
        <v>128</v>
      </c>
      <c r="N8" s="94">
        <v>4.7999999999999996E-3</v>
      </c>
      <c r="O8" s="111">
        <v>1</v>
      </c>
      <c r="P8" s="109">
        <f t="shared" si="1"/>
        <v>4.7999999999999996E-3</v>
      </c>
      <c r="Q8" s="79"/>
      <c r="R8" s="79"/>
      <c r="S8" s="79"/>
      <c r="T8" s="79"/>
    </row>
    <row r="9" spans="1:20" ht="15.75" customHeight="1" thickBot="1">
      <c r="A9" s="62" t="s">
        <v>170</v>
      </c>
      <c r="B9" s="64">
        <v>1</v>
      </c>
      <c r="C9" s="152">
        <v>417.89</v>
      </c>
      <c r="D9" s="155">
        <f t="shared" si="0"/>
        <v>417.89</v>
      </c>
      <c r="E9" s="128"/>
      <c r="F9" s="128"/>
      <c r="G9" s="128"/>
      <c r="H9" s="128"/>
      <c r="I9" s="128"/>
      <c r="J9" s="128"/>
      <c r="L9" s="357"/>
      <c r="M9" s="87" t="s">
        <v>129</v>
      </c>
      <c r="N9" s="105">
        <v>5.5999999999999999E-3</v>
      </c>
      <c r="O9" s="112">
        <v>1</v>
      </c>
      <c r="P9" s="106">
        <f t="shared" si="1"/>
        <v>5.5999999999999999E-3</v>
      </c>
      <c r="Q9" s="79"/>
      <c r="R9" s="79"/>
      <c r="S9" s="79"/>
      <c r="T9" s="79"/>
    </row>
    <row r="10" spans="1:20">
      <c r="A10" s="62" t="s">
        <v>171</v>
      </c>
      <c r="B10" s="64">
        <v>1</v>
      </c>
      <c r="C10" s="152">
        <v>144.19999999999999</v>
      </c>
      <c r="D10" s="155">
        <f t="shared" si="0"/>
        <v>144.19999999999999</v>
      </c>
      <c r="E10" s="128"/>
      <c r="F10" s="128"/>
      <c r="G10" s="128"/>
      <c r="H10" s="128"/>
      <c r="I10" s="128"/>
      <c r="J10" s="128"/>
      <c r="L10" s="365" t="s">
        <v>140</v>
      </c>
      <c r="M10" s="88" t="s">
        <v>131</v>
      </c>
      <c r="N10" s="93">
        <v>3.7000000000000002E-3</v>
      </c>
      <c r="O10" s="114">
        <v>1</v>
      </c>
      <c r="P10" s="108">
        <f t="shared" si="1"/>
        <v>3.7000000000000002E-3</v>
      </c>
      <c r="Q10" s="79"/>
      <c r="R10" s="79"/>
      <c r="S10" s="79"/>
      <c r="T10" s="79"/>
    </row>
    <row r="11" spans="1:20">
      <c r="A11" s="62" t="s">
        <v>172</v>
      </c>
      <c r="B11" s="64">
        <v>1</v>
      </c>
      <c r="C11" s="152">
        <v>205</v>
      </c>
      <c r="D11" s="155">
        <f t="shared" si="0"/>
        <v>205</v>
      </c>
      <c r="E11" s="128"/>
      <c r="F11" s="128"/>
      <c r="G11" s="128"/>
      <c r="H11" s="128"/>
      <c r="I11" s="128"/>
      <c r="J11" s="128"/>
      <c r="L11" s="366"/>
      <c r="M11" s="86" t="s">
        <v>132</v>
      </c>
      <c r="N11" s="94">
        <v>8.9999999999999998E-4</v>
      </c>
      <c r="O11" s="113">
        <v>1</v>
      </c>
      <c r="P11" s="109">
        <f t="shared" si="1"/>
        <v>8.9999999999999998E-4</v>
      </c>
      <c r="Q11" s="79"/>
      <c r="R11" s="79"/>
      <c r="S11" s="79"/>
      <c r="T11" s="79"/>
    </row>
    <row r="12" spans="1:20">
      <c r="A12" s="62" t="s">
        <v>173</v>
      </c>
      <c r="B12" s="64">
        <v>1</v>
      </c>
      <c r="C12" s="152">
        <v>205</v>
      </c>
      <c r="D12" s="155">
        <f t="shared" si="0"/>
        <v>205</v>
      </c>
      <c r="E12" s="128"/>
      <c r="F12" s="132"/>
      <c r="G12" s="128"/>
      <c r="H12" s="128"/>
      <c r="I12" s="128"/>
      <c r="J12" s="128"/>
      <c r="L12" s="366"/>
      <c r="M12" s="86" t="s">
        <v>133</v>
      </c>
      <c r="N12" s="94">
        <v>4.0000000000000002E-4</v>
      </c>
      <c r="O12" s="113">
        <v>1</v>
      </c>
      <c r="P12" s="109">
        <f t="shared" si="1"/>
        <v>4.0000000000000002E-4</v>
      </c>
      <c r="Q12" s="79"/>
      <c r="R12" s="79"/>
      <c r="S12" s="79"/>
      <c r="T12" s="79"/>
    </row>
    <row r="13" spans="1:20">
      <c r="A13" s="62" t="s">
        <v>174</v>
      </c>
      <c r="B13" s="64">
        <v>0</v>
      </c>
      <c r="C13" s="152">
        <v>35455</v>
      </c>
      <c r="D13" s="155">
        <f t="shared" si="0"/>
        <v>0</v>
      </c>
      <c r="E13" s="128"/>
      <c r="F13" s="132"/>
      <c r="G13" s="128"/>
      <c r="H13" s="128"/>
      <c r="I13" s="128"/>
      <c r="J13" s="128"/>
      <c r="L13" s="366"/>
      <c r="M13" s="86" t="s">
        <v>134</v>
      </c>
      <c r="N13" s="95">
        <v>1E-3</v>
      </c>
      <c r="O13" s="113">
        <v>1</v>
      </c>
      <c r="P13" s="109">
        <f t="shared" si="1"/>
        <v>1E-3</v>
      </c>
    </row>
    <row r="14" spans="1:20">
      <c r="A14" s="62"/>
      <c r="B14" s="65"/>
      <c r="C14" s="152"/>
      <c r="D14" s="155"/>
      <c r="E14" s="128"/>
      <c r="F14" s="132"/>
      <c r="G14" s="128"/>
      <c r="H14" s="128"/>
      <c r="I14" s="128"/>
      <c r="J14" s="128"/>
      <c r="L14" s="366"/>
      <c r="M14" s="86" t="s">
        <v>135</v>
      </c>
      <c r="N14" s="95">
        <v>1E-3</v>
      </c>
      <c r="O14" s="113">
        <v>1</v>
      </c>
      <c r="P14" s="109">
        <f t="shared" si="1"/>
        <v>1E-3</v>
      </c>
    </row>
    <row r="15" spans="1:20" ht="13.5" thickBot="1">
      <c r="A15" s="66"/>
      <c r="B15" s="67"/>
      <c r="C15" s="153"/>
      <c r="D15" s="156"/>
      <c r="E15" s="128"/>
      <c r="F15" s="132"/>
      <c r="G15" s="128"/>
      <c r="H15" s="128"/>
      <c r="I15" s="128"/>
      <c r="J15" s="128"/>
      <c r="L15" s="366"/>
      <c r="M15" s="86" t="s">
        <v>136</v>
      </c>
      <c r="N15" s="95">
        <v>2.3999999999999998E-3</v>
      </c>
      <c r="O15" s="113">
        <v>1</v>
      </c>
      <c r="P15" s="109">
        <f t="shared" si="1"/>
        <v>2.3999999999999998E-3</v>
      </c>
    </row>
    <row r="16" spans="1:20" ht="13.5" thickBot="1">
      <c r="A16" s="68" t="s">
        <v>106</v>
      </c>
      <c r="B16" s="69"/>
      <c r="C16" s="69"/>
      <c r="D16" s="70">
        <f>SUM(D5:D15)</f>
        <v>7741.7</v>
      </c>
      <c r="E16" s="128"/>
      <c r="F16" s="133"/>
      <c r="G16" s="72"/>
      <c r="H16" s="72"/>
      <c r="I16" s="72"/>
      <c r="J16" s="72"/>
      <c r="L16" s="366"/>
      <c r="M16" s="86" t="s">
        <v>137</v>
      </c>
      <c r="N16" s="95">
        <v>4.0000000000000002E-4</v>
      </c>
      <c r="O16" s="113">
        <v>0</v>
      </c>
      <c r="P16" s="109">
        <f t="shared" si="1"/>
        <v>0</v>
      </c>
    </row>
    <row r="17" spans="1:16" ht="13.5" thickBot="1">
      <c r="A17" s="71"/>
      <c r="B17" s="71"/>
      <c r="C17" s="71"/>
      <c r="D17" s="72"/>
      <c r="E17" s="128"/>
      <c r="F17" s="133"/>
      <c r="G17" s="72"/>
      <c r="H17" s="72"/>
      <c r="I17" s="72"/>
      <c r="J17" s="72"/>
      <c r="L17" s="366"/>
      <c r="M17" s="86" t="s">
        <v>138</v>
      </c>
      <c r="N17" s="95">
        <v>5.0000000000000001E-4</v>
      </c>
      <c r="O17" s="113">
        <v>1</v>
      </c>
      <c r="P17" s="109">
        <f t="shared" si="1"/>
        <v>5.0000000000000001E-4</v>
      </c>
    </row>
    <row r="18" spans="1:16" ht="13.5" thickBot="1">
      <c r="A18" s="73" t="s">
        <v>118</v>
      </c>
      <c r="B18" s="74"/>
      <c r="C18" s="75" t="s">
        <v>119</v>
      </c>
      <c r="D18" s="150">
        <v>999.67</v>
      </c>
      <c r="E18" s="72"/>
      <c r="F18" s="72"/>
      <c r="G18" s="72"/>
      <c r="H18" s="72"/>
      <c r="I18" s="72"/>
      <c r="J18" s="72"/>
      <c r="L18" s="367"/>
      <c r="M18" s="87" t="s">
        <v>139</v>
      </c>
      <c r="N18" s="96">
        <v>5.0000000000000001E-4</v>
      </c>
      <c r="O18" s="119">
        <v>1</v>
      </c>
      <c r="P18" s="106">
        <f t="shared" si="1"/>
        <v>5.0000000000000001E-4</v>
      </c>
    </row>
    <row r="19" spans="1:16">
      <c r="A19" s="71"/>
      <c r="B19" s="71"/>
      <c r="C19" s="71"/>
      <c r="D19" s="72"/>
      <c r="E19" s="72"/>
      <c r="F19" s="72"/>
      <c r="G19" s="72"/>
      <c r="H19" s="72"/>
      <c r="I19" s="72"/>
      <c r="J19" s="72"/>
      <c r="L19" s="365" t="s">
        <v>141</v>
      </c>
      <c r="M19" s="89" t="s">
        <v>142</v>
      </c>
      <c r="N19" s="97">
        <v>4.4999999999999997E-3</v>
      </c>
      <c r="O19" s="114">
        <v>0</v>
      </c>
      <c r="P19" s="108">
        <f t="shared" si="1"/>
        <v>0</v>
      </c>
    </row>
    <row r="20" spans="1:16" ht="15" customHeight="1">
      <c r="L20" s="366"/>
      <c r="M20" s="90" t="s">
        <v>143</v>
      </c>
      <c r="N20" s="95">
        <v>5.0000000000000001E-3</v>
      </c>
      <c r="O20" s="113">
        <v>0</v>
      </c>
      <c r="P20" s="109">
        <f t="shared" si="1"/>
        <v>0</v>
      </c>
    </row>
    <row r="21" spans="1:16" ht="15" customHeight="1" thickBot="1">
      <c r="L21" s="366"/>
      <c r="M21" s="90" t="s">
        <v>144</v>
      </c>
      <c r="N21" s="95">
        <v>6.0000000000000001E-3</v>
      </c>
      <c r="O21" s="113">
        <v>0</v>
      </c>
      <c r="P21" s="109">
        <f t="shared" si="1"/>
        <v>0</v>
      </c>
    </row>
    <row r="22" spans="1:16" ht="26.25" thickBot="1">
      <c r="A22" s="134" t="s">
        <v>117</v>
      </c>
      <c r="B22" s="137" t="s">
        <v>109</v>
      </c>
      <c r="C22" s="135" t="s">
        <v>245</v>
      </c>
      <c r="D22" s="137" t="s">
        <v>110</v>
      </c>
      <c r="E22" s="136" t="s">
        <v>163</v>
      </c>
      <c r="F22" s="129" t="s">
        <v>164</v>
      </c>
      <c r="G22" s="129" t="s">
        <v>165</v>
      </c>
      <c r="H22" s="129" t="s">
        <v>166</v>
      </c>
      <c r="I22" s="129" t="s">
        <v>167</v>
      </c>
      <c r="J22" s="180" t="s">
        <v>182</v>
      </c>
      <c r="L22" s="367"/>
      <c r="M22" s="91" t="s">
        <v>145</v>
      </c>
      <c r="N22" s="106">
        <v>6.4999999999999997E-3</v>
      </c>
      <c r="O22" s="119">
        <v>1</v>
      </c>
      <c r="P22" s="106">
        <f t="shared" si="1"/>
        <v>6.4999999999999997E-3</v>
      </c>
    </row>
    <row r="23" spans="1:16">
      <c r="A23" s="138" t="s">
        <v>111</v>
      </c>
      <c r="B23" s="139">
        <f>SUM(P6)</f>
        <v>8.9999999999999993E-3</v>
      </c>
      <c r="C23" s="307">
        <f>ROUND($D$18*1.7,2)</f>
        <v>1699.44</v>
      </c>
      <c r="D23" s="140">
        <f>ROUND(B23*C23,2)</f>
        <v>15.29</v>
      </c>
      <c r="E23" s="141">
        <f>ROUND(J23*(SUM(F23:I23)),2)</f>
        <v>66448.05</v>
      </c>
      <c r="F23" s="130">
        <f>IF($D$16&lt;300,D23*$D$16,0)</f>
        <v>0</v>
      </c>
      <c r="G23" s="130">
        <f>IF(AND(300&lt;$D$16,$D$16&lt;800),D23*(300+(($D$16-300)*0.083)),0)</f>
        <v>0</v>
      </c>
      <c r="H23" s="130">
        <f>IF(AND(801&lt;$D$16,$D$16&lt;1800),D23*(300+((500*0.83)+($D$16-800)*0.66)),0)</f>
        <v>0</v>
      </c>
      <c r="I23" s="130">
        <f>IF($D$16&gt;1800,D23*(300+((500*0.83)+(1000*0.66)+(($D$16-1800)*0.5))),0)</f>
        <v>66448.046499999997</v>
      </c>
      <c r="J23" s="181">
        <v>1</v>
      </c>
      <c r="L23" s="365" t="s">
        <v>150</v>
      </c>
      <c r="M23" s="92" t="s">
        <v>146</v>
      </c>
      <c r="N23" s="98">
        <v>1E-3</v>
      </c>
      <c r="O23" s="115">
        <v>1</v>
      </c>
      <c r="P23" s="108">
        <f t="shared" si="1"/>
        <v>1E-3</v>
      </c>
    </row>
    <row r="24" spans="1:16">
      <c r="A24" s="142" t="s">
        <v>112</v>
      </c>
      <c r="B24" s="143">
        <f>SUM(P7:P9)</f>
        <v>1.1599999999999999E-2</v>
      </c>
      <c r="C24" s="308">
        <f t="shared" ref="C24:C28" si="2">ROUND($D$18*1.7,2)</f>
        <v>1699.44</v>
      </c>
      <c r="D24" s="144">
        <f>ROUND(B24*C24,2)</f>
        <v>19.71</v>
      </c>
      <c r="E24" s="145">
        <f t="shared" ref="E24:E28" si="3">ROUND(J24*(SUM(F24:I24)),2)</f>
        <v>85656.7</v>
      </c>
      <c r="F24" s="130">
        <f t="shared" ref="F24:F28" si="4">IF($D$16&lt;300,D24*$D$16,0)</f>
        <v>0</v>
      </c>
      <c r="G24" s="130">
        <f t="shared" ref="G24:G28" si="5">IF(AND(300&lt;$D$16,$D$16&lt;800),D24*(300+(($D$16-300)*0.083)),0)</f>
        <v>0</v>
      </c>
      <c r="H24" s="130">
        <f t="shared" ref="H24:H28" si="6">IF(AND(801&lt;$D$16,$D$16&lt;1800),D24*(300+((500*0.83)+($D$16-800)*0.66)),0)</f>
        <v>0</v>
      </c>
      <c r="I24" s="130">
        <f t="shared" ref="I24:I28" si="7">IF($D$16&gt;1800,D24*(300+((500*0.83)+(1000*0.66)+(($D$16-1800)*0.5))),0)</f>
        <v>85656.703500000018</v>
      </c>
      <c r="J24" s="182">
        <v>1</v>
      </c>
      <c r="L24" s="366"/>
      <c r="M24" s="76" t="s">
        <v>147</v>
      </c>
      <c r="N24" s="99">
        <v>1E-3</v>
      </c>
      <c r="O24" s="116">
        <v>1</v>
      </c>
      <c r="P24" s="109">
        <f t="shared" si="1"/>
        <v>1E-3</v>
      </c>
    </row>
    <row r="25" spans="1:16">
      <c r="A25" s="142" t="s">
        <v>113</v>
      </c>
      <c r="B25" s="143">
        <f>SUM(P10:P18)</f>
        <v>1.0400000000000001E-2</v>
      </c>
      <c r="C25" s="308">
        <f t="shared" si="2"/>
        <v>1699.44</v>
      </c>
      <c r="D25" s="144">
        <f>ROUND(B25*C25,2)</f>
        <v>17.670000000000002</v>
      </c>
      <c r="E25" s="145">
        <f t="shared" si="3"/>
        <v>76791.17</v>
      </c>
      <c r="F25" s="130">
        <f t="shared" si="4"/>
        <v>0</v>
      </c>
      <c r="G25" s="130">
        <f t="shared" si="5"/>
        <v>0</v>
      </c>
      <c r="H25" s="130">
        <f t="shared" si="6"/>
        <v>0</v>
      </c>
      <c r="I25" s="130">
        <f t="shared" si="7"/>
        <v>76791.169500000018</v>
      </c>
      <c r="J25" s="182">
        <v>1</v>
      </c>
      <c r="L25" s="366"/>
      <c r="M25" s="76" t="s">
        <v>148</v>
      </c>
      <c r="N25" s="99">
        <v>2E-3</v>
      </c>
      <c r="O25" s="116">
        <v>1</v>
      </c>
      <c r="P25" s="109">
        <f t="shared" si="1"/>
        <v>2E-3</v>
      </c>
    </row>
    <row r="26" spans="1:16" ht="13.5" thickBot="1">
      <c r="A26" s="142" t="s">
        <v>114</v>
      </c>
      <c r="B26" s="143">
        <f>SUM(P19:P22)</f>
        <v>6.4999999999999997E-3</v>
      </c>
      <c r="C26" s="308">
        <f t="shared" si="2"/>
        <v>1699.44</v>
      </c>
      <c r="D26" s="144">
        <f>B26*C26</f>
        <v>11.04636</v>
      </c>
      <c r="E26" s="145">
        <f t="shared" si="3"/>
        <v>48005.82</v>
      </c>
      <c r="F26" s="130">
        <f t="shared" si="4"/>
        <v>0</v>
      </c>
      <c r="G26" s="130">
        <f t="shared" si="5"/>
        <v>0</v>
      </c>
      <c r="H26" s="130">
        <f t="shared" si="6"/>
        <v>0</v>
      </c>
      <c r="I26" s="130">
        <f t="shared" si="7"/>
        <v>48005.823606000005</v>
      </c>
      <c r="J26" s="182">
        <v>1</v>
      </c>
      <c r="L26" s="367"/>
      <c r="M26" s="77" t="s">
        <v>149</v>
      </c>
      <c r="N26" s="100">
        <v>6.9999999999999999E-4</v>
      </c>
      <c r="O26" s="117">
        <v>1</v>
      </c>
      <c r="P26" s="106">
        <f t="shared" si="1"/>
        <v>6.9999999999999999E-4</v>
      </c>
    </row>
    <row r="27" spans="1:16" ht="13.5" thickBot="1">
      <c r="A27" s="142" t="s">
        <v>115</v>
      </c>
      <c r="B27" s="143">
        <f>SUM(P23:P26)</f>
        <v>4.7000000000000002E-3</v>
      </c>
      <c r="C27" s="308">
        <f t="shared" si="2"/>
        <v>1699.44</v>
      </c>
      <c r="D27" s="144">
        <f>ROUND(B27*C27,2)</f>
        <v>7.99</v>
      </c>
      <c r="E27" s="145">
        <f t="shared" si="3"/>
        <v>34723.339999999997</v>
      </c>
      <c r="F27" s="130">
        <f t="shared" si="4"/>
        <v>0</v>
      </c>
      <c r="G27" s="130">
        <f t="shared" si="5"/>
        <v>0</v>
      </c>
      <c r="H27" s="130">
        <f t="shared" si="6"/>
        <v>0</v>
      </c>
      <c r="I27" s="130">
        <f t="shared" si="7"/>
        <v>34723.341500000002</v>
      </c>
      <c r="J27" s="182">
        <v>1</v>
      </c>
      <c r="L27" s="101" t="s">
        <v>151</v>
      </c>
      <c r="M27" s="102" t="s">
        <v>121</v>
      </c>
      <c r="N27" s="107">
        <v>4.0000000000000001E-3</v>
      </c>
      <c r="O27" s="118">
        <v>1</v>
      </c>
      <c r="P27" s="104">
        <f t="shared" si="1"/>
        <v>4.0000000000000001E-3</v>
      </c>
    </row>
    <row r="28" spans="1:16" ht="13.5" thickBot="1">
      <c r="A28" s="146" t="s">
        <v>116</v>
      </c>
      <c r="B28" s="147">
        <f>SUM(P27)</f>
        <v>4.0000000000000001E-3</v>
      </c>
      <c r="C28" s="309">
        <f t="shared" si="2"/>
        <v>1699.44</v>
      </c>
      <c r="D28" s="148">
        <f>ROUND(B28*C28,2)</f>
        <v>6.8</v>
      </c>
      <c r="E28" s="149">
        <f t="shared" si="3"/>
        <v>29551.78</v>
      </c>
      <c r="F28" s="130">
        <f t="shared" si="4"/>
        <v>0</v>
      </c>
      <c r="G28" s="130">
        <f t="shared" si="5"/>
        <v>0</v>
      </c>
      <c r="H28" s="130">
        <f t="shared" si="6"/>
        <v>0</v>
      </c>
      <c r="I28" s="130">
        <f t="shared" si="7"/>
        <v>29551.780000000002</v>
      </c>
      <c r="J28" s="183">
        <v>1</v>
      </c>
    </row>
    <row r="29" spans="1:16" ht="13.5" thickBot="1">
      <c r="A29" s="80"/>
      <c r="B29" s="80"/>
      <c r="C29" s="123"/>
      <c r="D29" s="124"/>
      <c r="E29" s="131"/>
      <c r="F29" s="131"/>
      <c r="G29" s="131"/>
      <c r="H29" s="131"/>
      <c r="I29" s="131"/>
      <c r="J29" s="131"/>
      <c r="N29" s="103"/>
    </row>
    <row r="30" spans="1:16" ht="26.25" thickBot="1">
      <c r="A30" s="160" t="s">
        <v>175</v>
      </c>
      <c r="B30" s="164" t="s">
        <v>178</v>
      </c>
      <c r="C30" s="161" t="s">
        <v>177</v>
      </c>
      <c r="D30" s="163" t="s">
        <v>176</v>
      </c>
      <c r="E30" s="162" t="s">
        <v>97</v>
      </c>
    </row>
    <row r="31" spans="1:16">
      <c r="A31" s="165" t="s">
        <v>179</v>
      </c>
      <c r="B31" s="166">
        <v>92</v>
      </c>
      <c r="C31" s="167">
        <v>40</v>
      </c>
      <c r="D31" s="168">
        <v>35455</v>
      </c>
      <c r="E31" s="169">
        <f>B31*C31</f>
        <v>3680</v>
      </c>
    </row>
    <row r="32" spans="1:16">
      <c r="A32" s="170" t="s">
        <v>180</v>
      </c>
      <c r="B32" s="171">
        <v>92</v>
      </c>
      <c r="C32" s="172">
        <v>40</v>
      </c>
      <c r="D32" s="173">
        <v>35455</v>
      </c>
      <c r="E32" s="174">
        <f>B32*C32</f>
        <v>3680</v>
      </c>
    </row>
    <row r="33" spans="1:5" ht="13.5" thickBot="1">
      <c r="A33" s="175" t="s">
        <v>181</v>
      </c>
      <c r="B33" s="176">
        <v>92</v>
      </c>
      <c r="C33" s="177">
        <v>40</v>
      </c>
      <c r="D33" s="178">
        <v>35455</v>
      </c>
      <c r="E33" s="179">
        <f>B33*C33</f>
        <v>3680</v>
      </c>
    </row>
    <row r="34" spans="1:5" ht="39" thickBot="1">
      <c r="A34" s="314" t="s">
        <v>249</v>
      </c>
      <c r="B34" s="311"/>
      <c r="C34" s="312">
        <v>0.39</v>
      </c>
      <c r="D34" s="310">
        <f>D33</f>
        <v>35455</v>
      </c>
      <c r="E34" s="313">
        <f>C34*D34</f>
        <v>13827.45</v>
      </c>
    </row>
    <row r="35" spans="1:5">
      <c r="B35" s="159"/>
      <c r="C35" s="157"/>
      <c r="D35" s="157"/>
      <c r="E35" s="158"/>
    </row>
    <row r="36" spans="1:5">
      <c r="A36" s="61" t="s">
        <v>154</v>
      </c>
    </row>
    <row r="37" spans="1:5">
      <c r="A37" s="61" t="s">
        <v>155</v>
      </c>
      <c r="B37" s="61" t="s">
        <v>159</v>
      </c>
    </row>
    <row r="38" spans="1:5">
      <c r="A38" s="61" t="s">
        <v>156</v>
      </c>
      <c r="B38" s="61" t="s">
        <v>160</v>
      </c>
    </row>
    <row r="39" spans="1:5">
      <c r="A39" s="61" t="s">
        <v>157</v>
      </c>
      <c r="B39" s="61" t="s">
        <v>161</v>
      </c>
    </row>
    <row r="40" spans="1:5">
      <c r="A40" s="78" t="s">
        <v>158</v>
      </c>
      <c r="B40" s="61" t="s">
        <v>162</v>
      </c>
    </row>
  </sheetData>
  <mergeCells count="11">
    <mergeCell ref="C3:D3"/>
    <mergeCell ref="A3:A4"/>
    <mergeCell ref="B3:B4"/>
    <mergeCell ref="L19:L22"/>
    <mergeCell ref="L23:L26"/>
    <mergeCell ref="L10:L18"/>
    <mergeCell ref="O3:O4"/>
    <mergeCell ref="P3:P4"/>
    <mergeCell ref="L3:L4"/>
    <mergeCell ref="M3:M4"/>
    <mergeCell ref="L7:L9"/>
  </mergeCells>
  <pageMargins left="0.511811024" right="0.511811024" top="0.78740157499999996" bottom="0.78740157499999996" header="0.31496062000000002" footer="0.31496062000000002"/>
  <pageSetup paperSize="9" scale="67" orientation="portrait" r:id="rId1"/>
  <colBreaks count="1" manualBreakCount="1">
    <brk id="11" max="39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U73"/>
  <sheetViews>
    <sheetView view="pageBreakPreview" topLeftCell="A58" zoomScale="60" workbookViewId="0">
      <selection activeCell="B94" sqref="B94"/>
    </sheetView>
  </sheetViews>
  <sheetFormatPr defaultRowHeight="15"/>
  <cols>
    <col min="1" max="1" width="6.7109375" bestFit="1" customWidth="1"/>
    <col min="2" max="2" width="77.7109375" customWidth="1"/>
    <col min="3" max="3" width="7.5703125" customWidth="1"/>
    <col min="4" max="4" width="10.42578125" bestFit="1" customWidth="1"/>
    <col min="5" max="5" width="15.28515625" bestFit="1" customWidth="1"/>
    <col min="6" max="6" width="16.5703125" customWidth="1"/>
    <col min="8" max="8" width="6" hidden="1" customWidth="1"/>
    <col min="9" max="9" width="5" hidden="1" customWidth="1"/>
    <col min="10" max="10" width="6.5703125" hidden="1" customWidth="1"/>
    <col min="11" max="11" width="4.5703125" hidden="1" customWidth="1"/>
    <col min="12" max="12" width="5" hidden="1" customWidth="1"/>
    <col min="13" max="13" width="6.140625" hidden="1" customWidth="1"/>
    <col min="14" max="14" width="6" hidden="1" customWidth="1"/>
    <col min="16" max="18" width="11.5703125" bestFit="1" customWidth="1"/>
    <col min="19" max="19" width="10.5703125" bestFit="1" customWidth="1"/>
    <col min="256" max="256" width="6.7109375" bestFit="1" customWidth="1"/>
    <col min="257" max="257" width="77.7109375" customWidth="1"/>
    <col min="258" max="258" width="7.5703125" customWidth="1"/>
    <col min="259" max="259" width="10" bestFit="1" customWidth="1"/>
    <col min="260" max="260" width="15.140625" bestFit="1" customWidth="1"/>
    <col min="261" max="261" width="16.5703125" customWidth="1"/>
    <col min="512" max="512" width="6.7109375" bestFit="1" customWidth="1"/>
    <col min="513" max="513" width="77.7109375" customWidth="1"/>
    <col min="514" max="514" width="7.5703125" customWidth="1"/>
    <col min="515" max="515" width="10" bestFit="1" customWidth="1"/>
    <col min="516" max="516" width="15.140625" bestFit="1" customWidth="1"/>
    <col min="517" max="517" width="16.5703125" customWidth="1"/>
    <col min="768" max="768" width="6.7109375" bestFit="1" customWidth="1"/>
    <col min="769" max="769" width="77.7109375" customWidth="1"/>
    <col min="770" max="770" width="7.5703125" customWidth="1"/>
    <col min="771" max="771" width="10" bestFit="1" customWidth="1"/>
    <col min="772" max="772" width="15.140625" bestFit="1" customWidth="1"/>
    <col min="773" max="773" width="16.5703125" customWidth="1"/>
    <col min="1024" max="1024" width="6.7109375" bestFit="1" customWidth="1"/>
    <col min="1025" max="1025" width="77.7109375" customWidth="1"/>
    <col min="1026" max="1026" width="7.5703125" customWidth="1"/>
    <col min="1027" max="1027" width="10" bestFit="1" customWidth="1"/>
    <col min="1028" max="1028" width="15.140625" bestFit="1" customWidth="1"/>
    <col min="1029" max="1029" width="16.5703125" customWidth="1"/>
    <col min="1280" max="1280" width="6.7109375" bestFit="1" customWidth="1"/>
    <col min="1281" max="1281" width="77.7109375" customWidth="1"/>
    <col min="1282" max="1282" width="7.5703125" customWidth="1"/>
    <col min="1283" max="1283" width="10" bestFit="1" customWidth="1"/>
    <col min="1284" max="1284" width="15.140625" bestFit="1" customWidth="1"/>
    <col min="1285" max="1285" width="16.5703125" customWidth="1"/>
    <col min="1536" max="1536" width="6.7109375" bestFit="1" customWidth="1"/>
    <col min="1537" max="1537" width="77.7109375" customWidth="1"/>
    <col min="1538" max="1538" width="7.5703125" customWidth="1"/>
    <col min="1539" max="1539" width="10" bestFit="1" customWidth="1"/>
    <col min="1540" max="1540" width="15.140625" bestFit="1" customWidth="1"/>
    <col min="1541" max="1541" width="16.5703125" customWidth="1"/>
    <col min="1792" max="1792" width="6.7109375" bestFit="1" customWidth="1"/>
    <col min="1793" max="1793" width="77.7109375" customWidth="1"/>
    <col min="1794" max="1794" width="7.5703125" customWidth="1"/>
    <col min="1795" max="1795" width="10" bestFit="1" customWidth="1"/>
    <col min="1796" max="1796" width="15.140625" bestFit="1" customWidth="1"/>
    <col min="1797" max="1797" width="16.5703125" customWidth="1"/>
    <col min="2048" max="2048" width="6.7109375" bestFit="1" customWidth="1"/>
    <col min="2049" max="2049" width="77.7109375" customWidth="1"/>
    <col min="2050" max="2050" width="7.5703125" customWidth="1"/>
    <col min="2051" max="2051" width="10" bestFit="1" customWidth="1"/>
    <col min="2052" max="2052" width="15.140625" bestFit="1" customWidth="1"/>
    <col min="2053" max="2053" width="16.5703125" customWidth="1"/>
    <col min="2304" max="2304" width="6.7109375" bestFit="1" customWidth="1"/>
    <col min="2305" max="2305" width="77.7109375" customWidth="1"/>
    <col min="2306" max="2306" width="7.5703125" customWidth="1"/>
    <col min="2307" max="2307" width="10" bestFit="1" customWidth="1"/>
    <col min="2308" max="2308" width="15.140625" bestFit="1" customWidth="1"/>
    <col min="2309" max="2309" width="16.5703125" customWidth="1"/>
    <col min="2560" max="2560" width="6.7109375" bestFit="1" customWidth="1"/>
    <col min="2561" max="2561" width="77.7109375" customWidth="1"/>
    <col min="2562" max="2562" width="7.5703125" customWidth="1"/>
    <col min="2563" max="2563" width="10" bestFit="1" customWidth="1"/>
    <col min="2564" max="2564" width="15.140625" bestFit="1" customWidth="1"/>
    <col min="2565" max="2565" width="16.5703125" customWidth="1"/>
    <col min="2816" max="2816" width="6.7109375" bestFit="1" customWidth="1"/>
    <col min="2817" max="2817" width="77.7109375" customWidth="1"/>
    <col min="2818" max="2818" width="7.5703125" customWidth="1"/>
    <col min="2819" max="2819" width="10" bestFit="1" customWidth="1"/>
    <col min="2820" max="2820" width="15.140625" bestFit="1" customWidth="1"/>
    <col min="2821" max="2821" width="16.5703125" customWidth="1"/>
    <col min="3072" max="3072" width="6.7109375" bestFit="1" customWidth="1"/>
    <col min="3073" max="3073" width="77.7109375" customWidth="1"/>
    <col min="3074" max="3074" width="7.5703125" customWidth="1"/>
    <col min="3075" max="3075" width="10" bestFit="1" customWidth="1"/>
    <col min="3076" max="3076" width="15.140625" bestFit="1" customWidth="1"/>
    <col min="3077" max="3077" width="16.5703125" customWidth="1"/>
    <col min="3328" max="3328" width="6.7109375" bestFit="1" customWidth="1"/>
    <col min="3329" max="3329" width="77.7109375" customWidth="1"/>
    <col min="3330" max="3330" width="7.5703125" customWidth="1"/>
    <col min="3331" max="3331" width="10" bestFit="1" customWidth="1"/>
    <col min="3332" max="3332" width="15.140625" bestFit="1" customWidth="1"/>
    <col min="3333" max="3333" width="16.5703125" customWidth="1"/>
    <col min="3584" max="3584" width="6.7109375" bestFit="1" customWidth="1"/>
    <col min="3585" max="3585" width="77.7109375" customWidth="1"/>
    <col min="3586" max="3586" width="7.5703125" customWidth="1"/>
    <col min="3587" max="3587" width="10" bestFit="1" customWidth="1"/>
    <col min="3588" max="3588" width="15.140625" bestFit="1" customWidth="1"/>
    <col min="3589" max="3589" width="16.5703125" customWidth="1"/>
    <col min="3840" max="3840" width="6.7109375" bestFit="1" customWidth="1"/>
    <col min="3841" max="3841" width="77.7109375" customWidth="1"/>
    <col min="3842" max="3842" width="7.5703125" customWidth="1"/>
    <col min="3843" max="3843" width="10" bestFit="1" customWidth="1"/>
    <col min="3844" max="3844" width="15.140625" bestFit="1" customWidth="1"/>
    <col min="3845" max="3845" width="16.5703125" customWidth="1"/>
    <col min="4096" max="4096" width="6.7109375" bestFit="1" customWidth="1"/>
    <col min="4097" max="4097" width="77.7109375" customWidth="1"/>
    <col min="4098" max="4098" width="7.5703125" customWidth="1"/>
    <col min="4099" max="4099" width="10" bestFit="1" customWidth="1"/>
    <col min="4100" max="4100" width="15.140625" bestFit="1" customWidth="1"/>
    <col min="4101" max="4101" width="16.5703125" customWidth="1"/>
    <col min="4352" max="4352" width="6.7109375" bestFit="1" customWidth="1"/>
    <col min="4353" max="4353" width="77.7109375" customWidth="1"/>
    <col min="4354" max="4354" width="7.5703125" customWidth="1"/>
    <col min="4355" max="4355" width="10" bestFit="1" customWidth="1"/>
    <col min="4356" max="4356" width="15.140625" bestFit="1" customWidth="1"/>
    <col min="4357" max="4357" width="16.5703125" customWidth="1"/>
    <col min="4608" max="4608" width="6.7109375" bestFit="1" customWidth="1"/>
    <col min="4609" max="4609" width="77.7109375" customWidth="1"/>
    <col min="4610" max="4610" width="7.5703125" customWidth="1"/>
    <col min="4611" max="4611" width="10" bestFit="1" customWidth="1"/>
    <col min="4612" max="4612" width="15.140625" bestFit="1" customWidth="1"/>
    <col min="4613" max="4613" width="16.5703125" customWidth="1"/>
    <col min="4864" max="4864" width="6.7109375" bestFit="1" customWidth="1"/>
    <col min="4865" max="4865" width="77.7109375" customWidth="1"/>
    <col min="4866" max="4866" width="7.5703125" customWidth="1"/>
    <col min="4867" max="4867" width="10" bestFit="1" customWidth="1"/>
    <col min="4868" max="4868" width="15.140625" bestFit="1" customWidth="1"/>
    <col min="4869" max="4869" width="16.5703125" customWidth="1"/>
    <col min="5120" max="5120" width="6.7109375" bestFit="1" customWidth="1"/>
    <col min="5121" max="5121" width="77.7109375" customWidth="1"/>
    <col min="5122" max="5122" width="7.5703125" customWidth="1"/>
    <col min="5123" max="5123" width="10" bestFit="1" customWidth="1"/>
    <col min="5124" max="5124" width="15.140625" bestFit="1" customWidth="1"/>
    <col min="5125" max="5125" width="16.5703125" customWidth="1"/>
    <col min="5376" max="5376" width="6.7109375" bestFit="1" customWidth="1"/>
    <col min="5377" max="5377" width="77.7109375" customWidth="1"/>
    <col min="5378" max="5378" width="7.5703125" customWidth="1"/>
    <col min="5379" max="5379" width="10" bestFit="1" customWidth="1"/>
    <col min="5380" max="5380" width="15.140625" bestFit="1" customWidth="1"/>
    <col min="5381" max="5381" width="16.5703125" customWidth="1"/>
    <col min="5632" max="5632" width="6.7109375" bestFit="1" customWidth="1"/>
    <col min="5633" max="5633" width="77.7109375" customWidth="1"/>
    <col min="5634" max="5634" width="7.5703125" customWidth="1"/>
    <col min="5635" max="5635" width="10" bestFit="1" customWidth="1"/>
    <col min="5636" max="5636" width="15.140625" bestFit="1" customWidth="1"/>
    <col min="5637" max="5637" width="16.5703125" customWidth="1"/>
    <col min="5888" max="5888" width="6.7109375" bestFit="1" customWidth="1"/>
    <col min="5889" max="5889" width="77.7109375" customWidth="1"/>
    <col min="5890" max="5890" width="7.5703125" customWidth="1"/>
    <col min="5891" max="5891" width="10" bestFit="1" customWidth="1"/>
    <col min="5892" max="5892" width="15.140625" bestFit="1" customWidth="1"/>
    <col min="5893" max="5893" width="16.5703125" customWidth="1"/>
    <col min="6144" max="6144" width="6.7109375" bestFit="1" customWidth="1"/>
    <col min="6145" max="6145" width="77.7109375" customWidth="1"/>
    <col min="6146" max="6146" width="7.5703125" customWidth="1"/>
    <col min="6147" max="6147" width="10" bestFit="1" customWidth="1"/>
    <col min="6148" max="6148" width="15.140625" bestFit="1" customWidth="1"/>
    <col min="6149" max="6149" width="16.5703125" customWidth="1"/>
    <col min="6400" max="6400" width="6.7109375" bestFit="1" customWidth="1"/>
    <col min="6401" max="6401" width="77.7109375" customWidth="1"/>
    <col min="6402" max="6402" width="7.5703125" customWidth="1"/>
    <col min="6403" max="6403" width="10" bestFit="1" customWidth="1"/>
    <col min="6404" max="6404" width="15.140625" bestFit="1" customWidth="1"/>
    <col min="6405" max="6405" width="16.5703125" customWidth="1"/>
    <col min="6656" max="6656" width="6.7109375" bestFit="1" customWidth="1"/>
    <col min="6657" max="6657" width="77.7109375" customWidth="1"/>
    <col min="6658" max="6658" width="7.5703125" customWidth="1"/>
    <col min="6659" max="6659" width="10" bestFit="1" customWidth="1"/>
    <col min="6660" max="6660" width="15.140625" bestFit="1" customWidth="1"/>
    <col min="6661" max="6661" width="16.5703125" customWidth="1"/>
    <col min="6912" max="6912" width="6.7109375" bestFit="1" customWidth="1"/>
    <col min="6913" max="6913" width="77.7109375" customWidth="1"/>
    <col min="6914" max="6914" width="7.5703125" customWidth="1"/>
    <col min="6915" max="6915" width="10" bestFit="1" customWidth="1"/>
    <col min="6916" max="6916" width="15.140625" bestFit="1" customWidth="1"/>
    <col min="6917" max="6917" width="16.5703125" customWidth="1"/>
    <col min="7168" max="7168" width="6.7109375" bestFit="1" customWidth="1"/>
    <col min="7169" max="7169" width="77.7109375" customWidth="1"/>
    <col min="7170" max="7170" width="7.5703125" customWidth="1"/>
    <col min="7171" max="7171" width="10" bestFit="1" customWidth="1"/>
    <col min="7172" max="7172" width="15.140625" bestFit="1" customWidth="1"/>
    <col min="7173" max="7173" width="16.5703125" customWidth="1"/>
    <col min="7424" max="7424" width="6.7109375" bestFit="1" customWidth="1"/>
    <col min="7425" max="7425" width="77.7109375" customWidth="1"/>
    <col min="7426" max="7426" width="7.5703125" customWidth="1"/>
    <col min="7427" max="7427" width="10" bestFit="1" customWidth="1"/>
    <col min="7428" max="7428" width="15.140625" bestFit="1" customWidth="1"/>
    <col min="7429" max="7429" width="16.5703125" customWidth="1"/>
    <col min="7680" max="7680" width="6.7109375" bestFit="1" customWidth="1"/>
    <col min="7681" max="7681" width="77.7109375" customWidth="1"/>
    <col min="7682" max="7682" width="7.5703125" customWidth="1"/>
    <col min="7683" max="7683" width="10" bestFit="1" customWidth="1"/>
    <col min="7684" max="7684" width="15.140625" bestFit="1" customWidth="1"/>
    <col min="7685" max="7685" width="16.5703125" customWidth="1"/>
    <col min="7936" max="7936" width="6.7109375" bestFit="1" customWidth="1"/>
    <col min="7937" max="7937" width="77.7109375" customWidth="1"/>
    <col min="7938" max="7938" width="7.5703125" customWidth="1"/>
    <col min="7939" max="7939" width="10" bestFit="1" customWidth="1"/>
    <col min="7940" max="7940" width="15.140625" bestFit="1" customWidth="1"/>
    <col min="7941" max="7941" width="16.5703125" customWidth="1"/>
    <col min="8192" max="8192" width="6.7109375" bestFit="1" customWidth="1"/>
    <col min="8193" max="8193" width="77.7109375" customWidth="1"/>
    <col min="8194" max="8194" width="7.5703125" customWidth="1"/>
    <col min="8195" max="8195" width="10" bestFit="1" customWidth="1"/>
    <col min="8196" max="8196" width="15.140625" bestFit="1" customWidth="1"/>
    <col min="8197" max="8197" width="16.5703125" customWidth="1"/>
    <col min="8448" max="8448" width="6.7109375" bestFit="1" customWidth="1"/>
    <col min="8449" max="8449" width="77.7109375" customWidth="1"/>
    <col min="8450" max="8450" width="7.5703125" customWidth="1"/>
    <col min="8451" max="8451" width="10" bestFit="1" customWidth="1"/>
    <col min="8452" max="8452" width="15.140625" bestFit="1" customWidth="1"/>
    <col min="8453" max="8453" width="16.5703125" customWidth="1"/>
    <col min="8704" max="8704" width="6.7109375" bestFit="1" customWidth="1"/>
    <col min="8705" max="8705" width="77.7109375" customWidth="1"/>
    <col min="8706" max="8706" width="7.5703125" customWidth="1"/>
    <col min="8707" max="8707" width="10" bestFit="1" customWidth="1"/>
    <col min="8708" max="8708" width="15.140625" bestFit="1" customWidth="1"/>
    <col min="8709" max="8709" width="16.5703125" customWidth="1"/>
    <col min="8960" max="8960" width="6.7109375" bestFit="1" customWidth="1"/>
    <col min="8961" max="8961" width="77.7109375" customWidth="1"/>
    <col min="8962" max="8962" width="7.5703125" customWidth="1"/>
    <col min="8963" max="8963" width="10" bestFit="1" customWidth="1"/>
    <col min="8964" max="8964" width="15.140625" bestFit="1" customWidth="1"/>
    <col min="8965" max="8965" width="16.5703125" customWidth="1"/>
    <col min="9216" max="9216" width="6.7109375" bestFit="1" customWidth="1"/>
    <col min="9217" max="9217" width="77.7109375" customWidth="1"/>
    <col min="9218" max="9218" width="7.5703125" customWidth="1"/>
    <col min="9219" max="9219" width="10" bestFit="1" customWidth="1"/>
    <col min="9220" max="9220" width="15.140625" bestFit="1" customWidth="1"/>
    <col min="9221" max="9221" width="16.5703125" customWidth="1"/>
    <col min="9472" max="9472" width="6.7109375" bestFit="1" customWidth="1"/>
    <col min="9473" max="9473" width="77.7109375" customWidth="1"/>
    <col min="9474" max="9474" width="7.5703125" customWidth="1"/>
    <col min="9475" max="9475" width="10" bestFit="1" customWidth="1"/>
    <col min="9476" max="9476" width="15.140625" bestFit="1" customWidth="1"/>
    <col min="9477" max="9477" width="16.5703125" customWidth="1"/>
    <col min="9728" max="9728" width="6.7109375" bestFit="1" customWidth="1"/>
    <col min="9729" max="9729" width="77.7109375" customWidth="1"/>
    <col min="9730" max="9730" width="7.5703125" customWidth="1"/>
    <col min="9731" max="9731" width="10" bestFit="1" customWidth="1"/>
    <col min="9732" max="9732" width="15.140625" bestFit="1" customWidth="1"/>
    <col min="9733" max="9733" width="16.5703125" customWidth="1"/>
    <col min="9984" max="9984" width="6.7109375" bestFit="1" customWidth="1"/>
    <col min="9985" max="9985" width="77.7109375" customWidth="1"/>
    <col min="9986" max="9986" width="7.5703125" customWidth="1"/>
    <col min="9987" max="9987" width="10" bestFit="1" customWidth="1"/>
    <col min="9988" max="9988" width="15.140625" bestFit="1" customWidth="1"/>
    <col min="9989" max="9989" width="16.5703125" customWidth="1"/>
    <col min="10240" max="10240" width="6.7109375" bestFit="1" customWidth="1"/>
    <col min="10241" max="10241" width="77.7109375" customWidth="1"/>
    <col min="10242" max="10242" width="7.5703125" customWidth="1"/>
    <col min="10243" max="10243" width="10" bestFit="1" customWidth="1"/>
    <col min="10244" max="10244" width="15.140625" bestFit="1" customWidth="1"/>
    <col min="10245" max="10245" width="16.5703125" customWidth="1"/>
    <col min="10496" max="10496" width="6.7109375" bestFit="1" customWidth="1"/>
    <col min="10497" max="10497" width="77.7109375" customWidth="1"/>
    <col min="10498" max="10498" width="7.5703125" customWidth="1"/>
    <col min="10499" max="10499" width="10" bestFit="1" customWidth="1"/>
    <col min="10500" max="10500" width="15.140625" bestFit="1" customWidth="1"/>
    <col min="10501" max="10501" width="16.5703125" customWidth="1"/>
    <col min="10752" max="10752" width="6.7109375" bestFit="1" customWidth="1"/>
    <col min="10753" max="10753" width="77.7109375" customWidth="1"/>
    <col min="10754" max="10754" width="7.5703125" customWidth="1"/>
    <col min="10755" max="10755" width="10" bestFit="1" customWidth="1"/>
    <col min="10756" max="10756" width="15.140625" bestFit="1" customWidth="1"/>
    <col min="10757" max="10757" width="16.5703125" customWidth="1"/>
    <col min="11008" max="11008" width="6.7109375" bestFit="1" customWidth="1"/>
    <col min="11009" max="11009" width="77.7109375" customWidth="1"/>
    <col min="11010" max="11010" width="7.5703125" customWidth="1"/>
    <col min="11011" max="11011" width="10" bestFit="1" customWidth="1"/>
    <col min="11012" max="11012" width="15.140625" bestFit="1" customWidth="1"/>
    <col min="11013" max="11013" width="16.5703125" customWidth="1"/>
    <col min="11264" max="11264" width="6.7109375" bestFit="1" customWidth="1"/>
    <col min="11265" max="11265" width="77.7109375" customWidth="1"/>
    <col min="11266" max="11266" width="7.5703125" customWidth="1"/>
    <col min="11267" max="11267" width="10" bestFit="1" customWidth="1"/>
    <col min="11268" max="11268" width="15.140625" bestFit="1" customWidth="1"/>
    <col min="11269" max="11269" width="16.5703125" customWidth="1"/>
    <col min="11520" max="11520" width="6.7109375" bestFit="1" customWidth="1"/>
    <col min="11521" max="11521" width="77.7109375" customWidth="1"/>
    <col min="11522" max="11522" width="7.5703125" customWidth="1"/>
    <col min="11523" max="11523" width="10" bestFit="1" customWidth="1"/>
    <col min="11524" max="11524" width="15.140625" bestFit="1" customWidth="1"/>
    <col min="11525" max="11525" width="16.5703125" customWidth="1"/>
    <col min="11776" max="11776" width="6.7109375" bestFit="1" customWidth="1"/>
    <col min="11777" max="11777" width="77.7109375" customWidth="1"/>
    <col min="11778" max="11778" width="7.5703125" customWidth="1"/>
    <col min="11779" max="11779" width="10" bestFit="1" customWidth="1"/>
    <col min="11780" max="11780" width="15.140625" bestFit="1" customWidth="1"/>
    <col min="11781" max="11781" width="16.5703125" customWidth="1"/>
    <col min="12032" max="12032" width="6.7109375" bestFit="1" customWidth="1"/>
    <col min="12033" max="12033" width="77.7109375" customWidth="1"/>
    <col min="12034" max="12034" width="7.5703125" customWidth="1"/>
    <col min="12035" max="12035" width="10" bestFit="1" customWidth="1"/>
    <col min="12036" max="12036" width="15.140625" bestFit="1" customWidth="1"/>
    <col min="12037" max="12037" width="16.5703125" customWidth="1"/>
    <col min="12288" max="12288" width="6.7109375" bestFit="1" customWidth="1"/>
    <col min="12289" max="12289" width="77.7109375" customWidth="1"/>
    <col min="12290" max="12290" width="7.5703125" customWidth="1"/>
    <col min="12291" max="12291" width="10" bestFit="1" customWidth="1"/>
    <col min="12292" max="12292" width="15.140625" bestFit="1" customWidth="1"/>
    <col min="12293" max="12293" width="16.5703125" customWidth="1"/>
    <col min="12544" max="12544" width="6.7109375" bestFit="1" customWidth="1"/>
    <col min="12545" max="12545" width="77.7109375" customWidth="1"/>
    <col min="12546" max="12546" width="7.5703125" customWidth="1"/>
    <col min="12547" max="12547" width="10" bestFit="1" customWidth="1"/>
    <col min="12548" max="12548" width="15.140625" bestFit="1" customWidth="1"/>
    <col min="12549" max="12549" width="16.5703125" customWidth="1"/>
    <col min="12800" max="12800" width="6.7109375" bestFit="1" customWidth="1"/>
    <col min="12801" max="12801" width="77.7109375" customWidth="1"/>
    <col min="12802" max="12802" width="7.5703125" customWidth="1"/>
    <col min="12803" max="12803" width="10" bestFit="1" customWidth="1"/>
    <col min="12804" max="12804" width="15.140625" bestFit="1" customWidth="1"/>
    <col min="12805" max="12805" width="16.5703125" customWidth="1"/>
    <col min="13056" max="13056" width="6.7109375" bestFit="1" customWidth="1"/>
    <col min="13057" max="13057" width="77.7109375" customWidth="1"/>
    <col min="13058" max="13058" width="7.5703125" customWidth="1"/>
    <col min="13059" max="13059" width="10" bestFit="1" customWidth="1"/>
    <col min="13060" max="13060" width="15.140625" bestFit="1" customWidth="1"/>
    <col min="13061" max="13061" width="16.5703125" customWidth="1"/>
    <col min="13312" max="13312" width="6.7109375" bestFit="1" customWidth="1"/>
    <col min="13313" max="13313" width="77.7109375" customWidth="1"/>
    <col min="13314" max="13314" width="7.5703125" customWidth="1"/>
    <col min="13315" max="13315" width="10" bestFit="1" customWidth="1"/>
    <col min="13316" max="13316" width="15.140625" bestFit="1" customWidth="1"/>
    <col min="13317" max="13317" width="16.5703125" customWidth="1"/>
    <col min="13568" max="13568" width="6.7109375" bestFit="1" customWidth="1"/>
    <col min="13569" max="13569" width="77.7109375" customWidth="1"/>
    <col min="13570" max="13570" width="7.5703125" customWidth="1"/>
    <col min="13571" max="13571" width="10" bestFit="1" customWidth="1"/>
    <col min="13572" max="13572" width="15.140625" bestFit="1" customWidth="1"/>
    <col min="13573" max="13573" width="16.5703125" customWidth="1"/>
    <col min="13824" max="13824" width="6.7109375" bestFit="1" customWidth="1"/>
    <col min="13825" max="13825" width="77.7109375" customWidth="1"/>
    <col min="13826" max="13826" width="7.5703125" customWidth="1"/>
    <col min="13827" max="13827" width="10" bestFit="1" customWidth="1"/>
    <col min="13828" max="13828" width="15.140625" bestFit="1" customWidth="1"/>
    <col min="13829" max="13829" width="16.5703125" customWidth="1"/>
    <col min="14080" max="14080" width="6.7109375" bestFit="1" customWidth="1"/>
    <col min="14081" max="14081" width="77.7109375" customWidth="1"/>
    <col min="14082" max="14082" width="7.5703125" customWidth="1"/>
    <col min="14083" max="14083" width="10" bestFit="1" customWidth="1"/>
    <col min="14084" max="14084" width="15.140625" bestFit="1" customWidth="1"/>
    <col min="14085" max="14085" width="16.5703125" customWidth="1"/>
    <col min="14336" max="14336" width="6.7109375" bestFit="1" customWidth="1"/>
    <col min="14337" max="14337" width="77.7109375" customWidth="1"/>
    <col min="14338" max="14338" width="7.5703125" customWidth="1"/>
    <col min="14339" max="14339" width="10" bestFit="1" customWidth="1"/>
    <col min="14340" max="14340" width="15.140625" bestFit="1" customWidth="1"/>
    <col min="14341" max="14341" width="16.5703125" customWidth="1"/>
    <col min="14592" max="14592" width="6.7109375" bestFit="1" customWidth="1"/>
    <col min="14593" max="14593" width="77.7109375" customWidth="1"/>
    <col min="14594" max="14594" width="7.5703125" customWidth="1"/>
    <col min="14595" max="14595" width="10" bestFit="1" customWidth="1"/>
    <col min="14596" max="14596" width="15.140625" bestFit="1" customWidth="1"/>
    <col min="14597" max="14597" width="16.5703125" customWidth="1"/>
    <col min="14848" max="14848" width="6.7109375" bestFit="1" customWidth="1"/>
    <col min="14849" max="14849" width="77.7109375" customWidth="1"/>
    <col min="14850" max="14850" width="7.5703125" customWidth="1"/>
    <col min="14851" max="14851" width="10" bestFit="1" customWidth="1"/>
    <col min="14852" max="14852" width="15.140625" bestFit="1" customWidth="1"/>
    <col min="14853" max="14853" width="16.5703125" customWidth="1"/>
    <col min="15104" max="15104" width="6.7109375" bestFit="1" customWidth="1"/>
    <col min="15105" max="15105" width="77.7109375" customWidth="1"/>
    <col min="15106" max="15106" width="7.5703125" customWidth="1"/>
    <col min="15107" max="15107" width="10" bestFit="1" customWidth="1"/>
    <col min="15108" max="15108" width="15.140625" bestFit="1" customWidth="1"/>
    <col min="15109" max="15109" width="16.5703125" customWidth="1"/>
    <col min="15360" max="15360" width="6.7109375" bestFit="1" customWidth="1"/>
    <col min="15361" max="15361" width="77.7109375" customWidth="1"/>
    <col min="15362" max="15362" width="7.5703125" customWidth="1"/>
    <col min="15363" max="15363" width="10" bestFit="1" customWidth="1"/>
    <col min="15364" max="15364" width="15.140625" bestFit="1" customWidth="1"/>
    <col min="15365" max="15365" width="16.5703125" customWidth="1"/>
    <col min="15616" max="15616" width="6.7109375" bestFit="1" customWidth="1"/>
    <col min="15617" max="15617" width="77.7109375" customWidth="1"/>
    <col min="15618" max="15618" width="7.5703125" customWidth="1"/>
    <col min="15619" max="15619" width="10" bestFit="1" customWidth="1"/>
    <col min="15620" max="15620" width="15.140625" bestFit="1" customWidth="1"/>
    <col min="15621" max="15621" width="16.5703125" customWidth="1"/>
    <col min="15872" max="15872" width="6.7109375" bestFit="1" customWidth="1"/>
    <col min="15873" max="15873" width="77.7109375" customWidth="1"/>
    <col min="15874" max="15874" width="7.5703125" customWidth="1"/>
    <col min="15875" max="15875" width="10" bestFit="1" customWidth="1"/>
    <col min="15876" max="15876" width="15.140625" bestFit="1" customWidth="1"/>
    <col min="15877" max="15877" width="16.5703125" customWidth="1"/>
    <col min="16128" max="16128" width="6.7109375" bestFit="1" customWidth="1"/>
    <col min="16129" max="16129" width="77.7109375" customWidth="1"/>
    <col min="16130" max="16130" width="7.5703125" customWidth="1"/>
    <col min="16131" max="16131" width="10" bestFit="1" customWidth="1"/>
    <col min="16132" max="16132" width="15.140625" bestFit="1" customWidth="1"/>
    <col min="16133" max="16133" width="16.5703125" customWidth="1"/>
  </cols>
  <sheetData>
    <row r="1" spans="1:18">
      <c r="A1" s="255"/>
      <c r="B1" s="255"/>
      <c r="C1" s="255"/>
      <c r="D1" s="255"/>
      <c r="E1" s="255"/>
      <c r="F1" s="255"/>
    </row>
    <row r="2" spans="1:18">
      <c r="A2" s="255"/>
      <c r="B2" s="255"/>
      <c r="C2" s="255"/>
      <c r="D2" s="255"/>
      <c r="E2" s="373" t="s">
        <v>270</v>
      </c>
      <c r="F2" s="373"/>
    </row>
    <row r="3" spans="1:18">
      <c r="A3" s="255"/>
      <c r="B3" s="255"/>
      <c r="C3" s="255"/>
      <c r="D3" s="255"/>
      <c r="E3" s="373"/>
      <c r="F3" s="373"/>
    </row>
    <row r="4" spans="1:18">
      <c r="A4" s="255"/>
      <c r="B4" s="255"/>
      <c r="C4" s="255"/>
      <c r="D4" s="255"/>
      <c r="E4" s="255"/>
      <c r="F4" s="255"/>
    </row>
    <row r="5" spans="1:18">
      <c r="A5" s="255"/>
      <c r="B5" s="255"/>
      <c r="C5" s="255"/>
      <c r="D5" s="255"/>
      <c r="E5" s="255"/>
      <c r="F5" s="255"/>
    </row>
    <row r="6" spans="1:18" ht="15.75" thickBot="1">
      <c r="A6" s="255"/>
      <c r="B6" s="255"/>
      <c r="C6" s="255"/>
      <c r="D6" s="255"/>
      <c r="E6" s="255"/>
      <c r="F6" s="255"/>
    </row>
    <row r="7" spans="1:18" ht="15.75">
      <c r="A7" s="344" t="s">
        <v>250</v>
      </c>
      <c r="B7" s="345"/>
      <c r="C7" s="345"/>
      <c r="D7" s="345"/>
      <c r="E7" s="345"/>
      <c r="F7" s="346"/>
    </row>
    <row r="8" spans="1:18">
      <c r="A8" s="347" t="s">
        <v>1</v>
      </c>
      <c r="B8" s="348"/>
      <c r="C8" s="348"/>
      <c r="D8" s="348"/>
      <c r="E8" s="348"/>
      <c r="F8" s="349"/>
    </row>
    <row r="9" spans="1:18" ht="15.75" customHeight="1" thickBot="1">
      <c r="A9" s="374" t="s">
        <v>248</v>
      </c>
      <c r="B9" s="375"/>
      <c r="C9" s="375"/>
      <c r="D9" s="375"/>
      <c r="E9" s="376" t="s">
        <v>216</v>
      </c>
      <c r="F9" s="377"/>
    </row>
    <row r="10" spans="1:18" ht="16.5" thickBot="1">
      <c r="A10" s="368" t="s">
        <v>3</v>
      </c>
      <c r="B10" s="369"/>
      <c r="C10" s="369"/>
      <c r="D10" s="370"/>
      <c r="E10" s="371" t="s">
        <v>207</v>
      </c>
      <c r="F10" s="372"/>
      <c r="H10" s="1">
        <f t="shared" ref="H10:M10" si="0">SUM(H13:H62)</f>
        <v>1</v>
      </c>
      <c r="I10" s="1">
        <f t="shared" si="0"/>
        <v>1</v>
      </c>
      <c r="J10" s="1">
        <f t="shared" si="0"/>
        <v>1</v>
      </c>
      <c r="K10" s="1">
        <f t="shared" si="0"/>
        <v>1</v>
      </c>
      <c r="L10" s="1">
        <f t="shared" si="0"/>
        <v>1</v>
      </c>
      <c r="M10" s="1">
        <f t="shared" si="0"/>
        <v>1</v>
      </c>
      <c r="P10" s="304" t="s">
        <v>209</v>
      </c>
      <c r="Q10" s="244" t="s">
        <v>210</v>
      </c>
      <c r="R10" s="244" t="s">
        <v>208</v>
      </c>
    </row>
    <row r="11" spans="1:18" ht="15.75">
      <c r="A11" s="256" t="s">
        <v>4</v>
      </c>
      <c r="B11" s="257" t="s">
        <v>5</v>
      </c>
      <c r="C11" s="258" t="s">
        <v>6</v>
      </c>
      <c r="D11" s="259" t="s">
        <v>7</v>
      </c>
      <c r="E11" s="260" t="s">
        <v>8</v>
      </c>
      <c r="F11" s="261" t="s">
        <v>9</v>
      </c>
      <c r="H11" s="8">
        <v>15</v>
      </c>
      <c r="I11" s="8">
        <v>16</v>
      </c>
      <c r="J11" s="8">
        <v>17</v>
      </c>
      <c r="K11" s="8">
        <v>18</v>
      </c>
      <c r="L11" s="8">
        <v>19</v>
      </c>
      <c r="M11" s="8">
        <v>20</v>
      </c>
    </row>
    <row r="12" spans="1:18" ht="15.75">
      <c r="A12" s="256" t="s">
        <v>10</v>
      </c>
      <c r="B12" s="9" t="s">
        <v>11</v>
      </c>
      <c r="C12" s="258"/>
      <c r="D12" s="259"/>
      <c r="E12" s="260"/>
      <c r="F12" s="261"/>
      <c r="H12" s="10" t="s">
        <v>12</v>
      </c>
      <c r="I12" s="10" t="s">
        <v>13</v>
      </c>
      <c r="J12" s="10" t="s">
        <v>14</v>
      </c>
      <c r="K12" s="10" t="s">
        <v>15</v>
      </c>
      <c r="L12" s="10" t="s">
        <v>16</v>
      </c>
      <c r="M12" s="10" t="s">
        <v>17</v>
      </c>
    </row>
    <row r="13" spans="1:18" ht="15.75">
      <c r="A13" s="262" t="s">
        <v>18</v>
      </c>
      <c r="B13" s="12" t="s">
        <v>19</v>
      </c>
      <c r="C13" s="263" t="s">
        <v>20</v>
      </c>
      <c r="D13" s="14">
        <v>1</v>
      </c>
      <c r="E13" s="264">
        <f t="shared" ref="E13:E22" si="1">ROUND(SUM(P13:R13),2)</f>
        <v>105827.45</v>
      </c>
      <c r="F13" s="265">
        <f>D13*E13</f>
        <v>105827.45</v>
      </c>
      <c r="H13" s="8"/>
      <c r="I13" s="8">
        <v>0.25</v>
      </c>
      <c r="J13" s="8"/>
      <c r="K13" s="8"/>
      <c r="L13" s="8"/>
      <c r="M13" s="8"/>
      <c r="P13" s="236">
        <v>0</v>
      </c>
      <c r="Q13" s="236">
        <v>0</v>
      </c>
      <c r="R13" s="236">
        <v>105827.45</v>
      </c>
    </row>
    <row r="14" spans="1:18" ht="15.75">
      <c r="A14" s="262" t="s">
        <v>21</v>
      </c>
      <c r="B14" s="12" t="s">
        <v>22</v>
      </c>
      <c r="C14" s="263" t="s">
        <v>20</v>
      </c>
      <c r="D14" s="14">
        <v>1</v>
      </c>
      <c r="E14" s="264">
        <f t="shared" si="1"/>
        <v>69725.19</v>
      </c>
      <c r="F14" s="265">
        <f t="shared" ref="F14:F22" si="2">D14*E14</f>
        <v>69725.19</v>
      </c>
      <c r="H14" s="8">
        <v>0.25</v>
      </c>
      <c r="I14" s="8"/>
      <c r="J14" s="8"/>
      <c r="K14" s="8"/>
      <c r="L14" s="8"/>
      <c r="M14" s="8"/>
      <c r="N14">
        <f>SUM(H14:M14)</f>
        <v>0.25</v>
      </c>
      <c r="P14" s="236">
        <v>16612.009999999998</v>
      </c>
      <c r="Q14" s="236">
        <v>10099.23</v>
      </c>
      <c r="R14" s="236">
        <v>43013.95</v>
      </c>
    </row>
    <row r="15" spans="1:18" ht="15.75">
      <c r="A15" s="262" t="s">
        <v>23</v>
      </c>
      <c r="B15" s="12" t="s">
        <v>24</v>
      </c>
      <c r="C15" s="263" t="s">
        <v>20</v>
      </c>
      <c r="D15" s="14">
        <v>1</v>
      </c>
      <c r="E15" s="264">
        <f t="shared" si="1"/>
        <v>22312.05</v>
      </c>
      <c r="F15" s="265">
        <f t="shared" si="2"/>
        <v>22312.05</v>
      </c>
      <c r="H15" s="8">
        <v>0.08</v>
      </c>
      <c r="I15" s="8"/>
      <c r="J15" s="8"/>
      <c r="K15" s="8"/>
      <c r="L15" s="8"/>
      <c r="M15" s="8"/>
      <c r="N15">
        <f t="shared" ref="N15:N65" si="3">SUM(H15:M15)</f>
        <v>0.08</v>
      </c>
      <c r="P15" s="236">
        <v>5315.84</v>
      </c>
      <c r="Q15" s="236">
        <v>3231.75</v>
      </c>
      <c r="R15" s="236">
        <v>13764.46</v>
      </c>
    </row>
    <row r="16" spans="1:18" ht="15.75">
      <c r="A16" s="262" t="s">
        <v>25</v>
      </c>
      <c r="B16" s="12" t="s">
        <v>26</v>
      </c>
      <c r="C16" s="263" t="s">
        <v>20</v>
      </c>
      <c r="D16" s="14">
        <v>1</v>
      </c>
      <c r="E16" s="264">
        <f t="shared" si="1"/>
        <v>34096.410000000003</v>
      </c>
      <c r="F16" s="265">
        <f t="shared" si="2"/>
        <v>34096.410000000003</v>
      </c>
      <c r="H16" s="8"/>
      <c r="I16" s="8">
        <v>0.15</v>
      </c>
      <c r="J16" s="8"/>
      <c r="K16" s="8"/>
      <c r="L16" s="8"/>
      <c r="M16" s="8"/>
      <c r="N16">
        <f t="shared" si="3"/>
        <v>0.15</v>
      </c>
      <c r="P16" s="236">
        <v>12848.51</v>
      </c>
      <c r="Q16" s="236">
        <v>4042.32</v>
      </c>
      <c r="R16" s="236">
        <v>17205.580000000002</v>
      </c>
    </row>
    <row r="17" spans="1:18" ht="15.75">
      <c r="A17" s="262" t="s">
        <v>27</v>
      </c>
      <c r="B17" s="12" t="s">
        <v>28</v>
      </c>
      <c r="C17" s="263" t="s">
        <v>20</v>
      </c>
      <c r="D17" s="14">
        <v>1</v>
      </c>
      <c r="E17" s="264">
        <f t="shared" si="1"/>
        <v>21852.71</v>
      </c>
      <c r="F17" s="265">
        <f t="shared" si="2"/>
        <v>21852.71</v>
      </c>
      <c r="H17" s="8"/>
      <c r="I17" s="8"/>
      <c r="J17" s="8"/>
      <c r="K17" s="8"/>
      <c r="L17" s="8">
        <v>0.15</v>
      </c>
      <c r="M17" s="8"/>
      <c r="N17">
        <f t="shared" si="3"/>
        <v>0.15</v>
      </c>
      <c r="P17" s="236">
        <v>5208.5</v>
      </c>
      <c r="Q17" s="236">
        <v>3166.5</v>
      </c>
      <c r="R17" s="236">
        <v>13477.71</v>
      </c>
    </row>
    <row r="18" spans="1:18" ht="30">
      <c r="A18" s="262" t="s">
        <v>29</v>
      </c>
      <c r="B18" s="12" t="s">
        <v>30</v>
      </c>
      <c r="C18" s="263" t="s">
        <v>20</v>
      </c>
      <c r="D18" s="14">
        <v>1</v>
      </c>
      <c r="E18" s="264">
        <f t="shared" si="1"/>
        <v>42665.49</v>
      </c>
      <c r="F18" s="265">
        <f t="shared" si="2"/>
        <v>42665.49</v>
      </c>
      <c r="H18" s="8"/>
      <c r="I18" s="8"/>
      <c r="J18" s="8">
        <v>0.2</v>
      </c>
      <c r="K18" s="8"/>
      <c r="L18" s="8"/>
      <c r="M18" s="8"/>
      <c r="N18">
        <f t="shared" si="3"/>
        <v>0.2</v>
      </c>
      <c r="P18" s="236">
        <v>15358.23</v>
      </c>
      <c r="Q18" s="236">
        <v>9336.99</v>
      </c>
      <c r="R18" s="236">
        <v>17970.27</v>
      </c>
    </row>
    <row r="19" spans="1:18" ht="30">
      <c r="A19" s="262" t="s">
        <v>31</v>
      </c>
      <c r="B19" s="12" t="s">
        <v>32</v>
      </c>
      <c r="C19" s="263" t="s">
        <v>20</v>
      </c>
      <c r="D19" s="14">
        <v>1</v>
      </c>
      <c r="E19" s="264">
        <f t="shared" si="1"/>
        <v>10666.37</v>
      </c>
      <c r="F19" s="265">
        <f t="shared" si="2"/>
        <v>10666.37</v>
      </c>
      <c r="H19" s="8"/>
      <c r="I19" s="8"/>
      <c r="J19" s="8">
        <v>0.05</v>
      </c>
      <c r="K19" s="8"/>
      <c r="L19" s="8"/>
      <c r="M19" s="8"/>
      <c r="N19">
        <f t="shared" si="3"/>
        <v>0.05</v>
      </c>
      <c r="P19" s="236">
        <v>3839.56</v>
      </c>
      <c r="Q19" s="236">
        <v>2334.2400000000002</v>
      </c>
      <c r="R19" s="236">
        <v>4492.57</v>
      </c>
    </row>
    <row r="20" spans="1:18" ht="30.75">
      <c r="A20" s="262" t="s">
        <v>33</v>
      </c>
      <c r="B20" s="17" t="s">
        <v>34</v>
      </c>
      <c r="C20" s="266" t="s">
        <v>20</v>
      </c>
      <c r="D20" s="19">
        <v>1</v>
      </c>
      <c r="E20" s="264">
        <f t="shared" si="1"/>
        <v>45782.94</v>
      </c>
      <c r="F20" s="265">
        <f t="shared" si="2"/>
        <v>45782.94</v>
      </c>
      <c r="H20" s="8"/>
      <c r="I20" s="8"/>
      <c r="J20" s="8"/>
      <c r="K20" s="8">
        <v>0.4</v>
      </c>
      <c r="L20" s="8"/>
      <c r="M20" s="8"/>
      <c r="N20">
        <f t="shared" si="3"/>
        <v>0.4</v>
      </c>
      <c r="P20" s="236">
        <v>19202.330000000002</v>
      </c>
      <c r="Q20" s="236">
        <v>11673.99</v>
      </c>
      <c r="R20" s="236">
        <v>14906.62</v>
      </c>
    </row>
    <row r="21" spans="1:18" ht="30">
      <c r="A21" s="262" t="s">
        <v>35</v>
      </c>
      <c r="B21" s="12" t="s">
        <v>36</v>
      </c>
      <c r="C21" s="263" t="s">
        <v>20</v>
      </c>
      <c r="D21" s="14">
        <v>1</v>
      </c>
      <c r="E21" s="264">
        <f t="shared" si="1"/>
        <v>21852.71</v>
      </c>
      <c r="F21" s="265">
        <f t="shared" si="2"/>
        <v>21852.71</v>
      </c>
      <c r="H21" s="8"/>
      <c r="I21" s="8"/>
      <c r="J21" s="8"/>
      <c r="K21" s="8"/>
      <c r="L21" s="8">
        <v>0.15</v>
      </c>
      <c r="M21" s="8"/>
      <c r="N21">
        <f t="shared" si="3"/>
        <v>0.15</v>
      </c>
      <c r="P21" s="236">
        <v>5208.5</v>
      </c>
      <c r="Q21" s="236">
        <v>3166.5</v>
      </c>
      <c r="R21" s="236">
        <v>13477.71</v>
      </c>
    </row>
    <row r="22" spans="1:18" ht="15.75">
      <c r="A22" s="262" t="s">
        <v>37</v>
      </c>
      <c r="B22" s="12" t="s">
        <v>38</v>
      </c>
      <c r="C22" s="263" t="s">
        <v>20</v>
      </c>
      <c r="D22" s="14">
        <v>1</v>
      </c>
      <c r="E22" s="264">
        <f t="shared" si="1"/>
        <v>10666.37</v>
      </c>
      <c r="F22" s="265">
        <f t="shared" si="2"/>
        <v>10666.37</v>
      </c>
      <c r="H22" s="8"/>
      <c r="I22" s="8"/>
      <c r="J22" s="8">
        <v>0.05</v>
      </c>
      <c r="K22" s="8"/>
      <c r="L22" s="8"/>
      <c r="M22" s="8"/>
      <c r="N22">
        <f t="shared" si="3"/>
        <v>0.05</v>
      </c>
      <c r="P22" s="236">
        <v>3839.56</v>
      </c>
      <c r="Q22" s="236">
        <v>2334.2400000000002</v>
      </c>
      <c r="R22" s="236">
        <v>4492.57</v>
      </c>
    </row>
    <row r="23" spans="1:18" ht="15.75">
      <c r="A23" s="262"/>
      <c r="B23" s="20"/>
      <c r="C23" s="263"/>
      <c r="D23" s="14"/>
      <c r="E23" s="264"/>
      <c r="F23" s="267"/>
      <c r="H23" s="8"/>
      <c r="I23" s="8"/>
      <c r="J23" s="8"/>
      <c r="K23" s="8"/>
      <c r="L23" s="8"/>
      <c r="M23" s="8"/>
      <c r="N23">
        <f t="shared" si="3"/>
        <v>0</v>
      </c>
      <c r="P23" s="236"/>
      <c r="Q23" s="236"/>
      <c r="R23" s="236"/>
    </row>
    <row r="24" spans="1:18" ht="15.75">
      <c r="A24" s="262"/>
      <c r="B24" s="23" t="s">
        <v>39</v>
      </c>
      <c r="C24" s="263"/>
      <c r="D24" s="14"/>
      <c r="E24" s="264"/>
      <c r="F24" s="268">
        <f>SUM(F13:F23)</f>
        <v>385447.69</v>
      </c>
      <c r="H24" s="8"/>
      <c r="I24" s="8"/>
      <c r="J24" s="8"/>
      <c r="K24" s="8"/>
      <c r="L24" s="8"/>
      <c r="M24" s="8"/>
      <c r="N24">
        <f t="shared" si="3"/>
        <v>0</v>
      </c>
      <c r="P24" s="236"/>
      <c r="Q24" s="236"/>
      <c r="R24" s="236"/>
    </row>
    <row r="25" spans="1:18" ht="15.75">
      <c r="A25" s="269"/>
      <c r="B25" s="270"/>
      <c r="C25" s="271"/>
      <c r="D25" s="264"/>
      <c r="E25" s="264"/>
      <c r="F25" s="272"/>
      <c r="H25" s="8"/>
      <c r="I25" s="8"/>
      <c r="J25" s="8"/>
      <c r="K25" s="8"/>
      <c r="L25" s="8"/>
      <c r="M25" s="8"/>
      <c r="N25">
        <f t="shared" si="3"/>
        <v>0</v>
      </c>
      <c r="P25" s="236"/>
      <c r="Q25" s="236"/>
      <c r="R25" s="236"/>
    </row>
    <row r="26" spans="1:18" ht="15.75">
      <c r="A26" s="269"/>
      <c r="B26" s="270"/>
      <c r="C26" s="271"/>
      <c r="D26" s="273"/>
      <c r="E26" s="264"/>
      <c r="F26" s="274"/>
      <c r="H26" s="8"/>
      <c r="I26" s="8"/>
      <c r="J26" s="8"/>
      <c r="K26" s="8"/>
      <c r="L26" s="8"/>
      <c r="M26" s="8"/>
      <c r="N26">
        <f t="shared" si="3"/>
        <v>0</v>
      </c>
      <c r="P26" s="236"/>
      <c r="Q26" s="236"/>
      <c r="R26" s="236"/>
    </row>
    <row r="27" spans="1:18" ht="15.75">
      <c r="A27" s="275" t="s">
        <v>40</v>
      </c>
      <c r="B27" s="34" t="s">
        <v>41</v>
      </c>
      <c r="C27" s="271"/>
      <c r="D27" s="273"/>
      <c r="E27" s="264"/>
      <c r="F27" s="272"/>
      <c r="H27" s="8"/>
      <c r="I27" s="8"/>
      <c r="J27" s="8"/>
      <c r="K27" s="8"/>
      <c r="L27" s="8"/>
      <c r="M27" s="8"/>
      <c r="N27">
        <f t="shared" si="3"/>
        <v>0</v>
      </c>
      <c r="P27" s="236"/>
      <c r="Q27" s="236"/>
      <c r="R27" s="236"/>
    </row>
    <row r="28" spans="1:18" ht="15.75">
      <c r="A28" s="262" t="s">
        <v>42</v>
      </c>
      <c r="B28" s="12" t="s">
        <v>43</v>
      </c>
      <c r="C28" s="263" t="s">
        <v>20</v>
      </c>
      <c r="D28" s="14">
        <v>1</v>
      </c>
      <c r="E28" s="264">
        <f>ROUND(SUM(P28:R28),2)</f>
        <v>41835.1</v>
      </c>
      <c r="F28" s="265">
        <f>D28*E28</f>
        <v>41835.1</v>
      </c>
      <c r="H28" s="8">
        <v>0.15</v>
      </c>
      <c r="I28" s="8"/>
      <c r="J28" s="8"/>
      <c r="K28" s="8"/>
      <c r="L28" s="8"/>
      <c r="M28" s="8"/>
      <c r="N28">
        <f t="shared" si="3"/>
        <v>0.15</v>
      </c>
      <c r="P28" s="236">
        <v>9967.2099999999991</v>
      </c>
      <c r="Q28" s="236">
        <v>6059.5199999999995</v>
      </c>
      <c r="R28" s="236">
        <v>25808.37</v>
      </c>
    </row>
    <row r="29" spans="1:18" ht="15.75">
      <c r="A29" s="262" t="s">
        <v>44</v>
      </c>
      <c r="B29" s="12" t="s">
        <v>45</v>
      </c>
      <c r="C29" s="263" t="s">
        <v>20</v>
      </c>
      <c r="D29" s="14">
        <v>1</v>
      </c>
      <c r="E29" s="264">
        <f>ROUND(SUM(P29:R29),2)</f>
        <v>31999.14</v>
      </c>
      <c r="F29" s="265">
        <f>D29*E29</f>
        <v>31999.14</v>
      </c>
      <c r="H29" s="8"/>
      <c r="I29" s="8"/>
      <c r="J29" s="8">
        <v>0.15</v>
      </c>
      <c r="K29" s="8"/>
      <c r="L29" s="8"/>
      <c r="M29" s="8"/>
      <c r="N29">
        <f t="shared" si="3"/>
        <v>0.15</v>
      </c>
      <c r="P29" s="236">
        <v>11518.68</v>
      </c>
      <c r="Q29" s="236">
        <v>7002.75</v>
      </c>
      <c r="R29" s="236">
        <v>13477.71</v>
      </c>
    </row>
    <row r="30" spans="1:18" ht="15.75">
      <c r="A30" s="262" t="s">
        <v>46</v>
      </c>
      <c r="B30" s="12" t="s">
        <v>47</v>
      </c>
      <c r="C30" s="263" t="s">
        <v>20</v>
      </c>
      <c r="D30" s="14">
        <v>1</v>
      </c>
      <c r="E30" s="264">
        <f>ROUND(SUM(P30:R30),2)</f>
        <v>21852.71</v>
      </c>
      <c r="F30" s="265">
        <f>D30*E30</f>
        <v>21852.71</v>
      </c>
      <c r="H30" s="8"/>
      <c r="I30" s="8"/>
      <c r="J30" s="8"/>
      <c r="K30" s="8"/>
      <c r="L30" s="8">
        <v>0.15</v>
      </c>
      <c r="M30" s="8"/>
      <c r="N30">
        <f t="shared" si="3"/>
        <v>0.15</v>
      </c>
      <c r="P30" s="236">
        <v>5208.5</v>
      </c>
      <c r="Q30" s="236">
        <v>3166.5</v>
      </c>
      <c r="R30" s="236">
        <v>13477.71</v>
      </c>
    </row>
    <row r="31" spans="1:18" ht="15.75">
      <c r="A31" s="262"/>
      <c r="B31" s="20"/>
      <c r="C31" s="263"/>
      <c r="D31" s="14"/>
      <c r="E31" s="264"/>
      <c r="F31" s="267"/>
      <c r="H31" s="8"/>
      <c r="I31" s="8"/>
      <c r="J31" s="8"/>
      <c r="K31" s="8"/>
      <c r="L31" s="8"/>
      <c r="M31" s="8"/>
      <c r="N31">
        <f t="shared" si="3"/>
        <v>0</v>
      </c>
      <c r="P31" s="236"/>
      <c r="Q31" s="236"/>
      <c r="R31" s="236"/>
    </row>
    <row r="32" spans="1:18" ht="15.75">
      <c r="A32" s="262"/>
      <c r="B32" s="23" t="s">
        <v>39</v>
      </c>
      <c r="C32" s="263"/>
      <c r="D32" s="14"/>
      <c r="E32" s="264"/>
      <c r="F32" s="268">
        <f>SUM(F28:F31)</f>
        <v>95686.949999999983</v>
      </c>
      <c r="H32" s="8"/>
      <c r="I32" s="8"/>
      <c r="J32" s="8"/>
      <c r="K32" s="8"/>
      <c r="L32" s="8"/>
      <c r="M32" s="8"/>
      <c r="N32">
        <f t="shared" si="3"/>
        <v>0</v>
      </c>
      <c r="P32" s="236"/>
      <c r="Q32" s="236"/>
      <c r="R32" s="236"/>
    </row>
    <row r="33" spans="1:18" ht="15.75">
      <c r="A33" s="262"/>
      <c r="B33" s="20"/>
      <c r="C33" s="263"/>
      <c r="D33" s="14"/>
      <c r="E33" s="264"/>
      <c r="F33" s="276"/>
      <c r="H33" s="8"/>
      <c r="I33" s="8"/>
      <c r="J33" s="8"/>
      <c r="K33" s="8"/>
      <c r="L33" s="8"/>
      <c r="M33" s="8"/>
      <c r="N33">
        <f t="shared" si="3"/>
        <v>0</v>
      </c>
      <c r="P33" s="236"/>
      <c r="Q33" s="236"/>
      <c r="R33" s="236"/>
    </row>
    <row r="34" spans="1:18" ht="15.75">
      <c r="A34" s="315">
        <v>3</v>
      </c>
      <c r="B34" s="34" t="s">
        <v>48</v>
      </c>
      <c r="C34" s="263"/>
      <c r="D34" s="14"/>
      <c r="E34" s="264"/>
      <c r="F34" s="272"/>
      <c r="H34" s="8"/>
      <c r="I34" s="8"/>
      <c r="J34" s="8"/>
      <c r="K34" s="8"/>
      <c r="L34" s="8"/>
      <c r="M34" s="8"/>
      <c r="N34">
        <f t="shared" si="3"/>
        <v>0</v>
      </c>
      <c r="P34" s="236"/>
      <c r="Q34" s="236"/>
      <c r="R34" s="236"/>
    </row>
    <row r="35" spans="1:18" ht="15.75">
      <c r="A35" s="262" t="s">
        <v>49</v>
      </c>
      <c r="B35" s="12" t="s">
        <v>50</v>
      </c>
      <c r="C35" s="263" t="s">
        <v>20</v>
      </c>
      <c r="D35" s="14">
        <v>1</v>
      </c>
      <c r="E35" s="264">
        <f t="shared" ref="E35:E62" si="4">ROUND(SUM(P35:R35),2)</f>
        <v>71119.67</v>
      </c>
      <c r="F35" s="265">
        <f>D35*E35</f>
        <v>71119.67</v>
      </c>
      <c r="H35" s="8">
        <v>0.255</v>
      </c>
      <c r="I35" s="8"/>
      <c r="J35" s="8"/>
      <c r="K35" s="8"/>
      <c r="L35" s="8"/>
      <c r="M35" s="8"/>
      <c r="N35">
        <f t="shared" si="3"/>
        <v>0.255</v>
      </c>
      <c r="P35" s="236">
        <v>16944.25</v>
      </c>
      <c r="Q35" s="236">
        <v>10301.19</v>
      </c>
      <c r="R35" s="236">
        <v>43874.23</v>
      </c>
    </row>
    <row r="36" spans="1:18" ht="15.75">
      <c r="A36" s="262" t="s">
        <v>51</v>
      </c>
      <c r="B36" s="12" t="s">
        <v>52</v>
      </c>
      <c r="C36" s="263" t="s">
        <v>20</v>
      </c>
      <c r="D36" s="14">
        <v>1</v>
      </c>
      <c r="E36" s="264">
        <f t="shared" si="4"/>
        <v>11156.01</v>
      </c>
      <c r="F36" s="265">
        <f t="shared" ref="F36:F62" si="5">D36*E36</f>
        <v>11156.01</v>
      </c>
      <c r="H36" s="8">
        <v>0.04</v>
      </c>
      <c r="I36" s="8"/>
      <c r="J36" s="8"/>
      <c r="K36" s="8"/>
      <c r="L36" s="8"/>
      <c r="M36" s="8"/>
      <c r="N36">
        <f t="shared" si="3"/>
        <v>0.04</v>
      </c>
      <c r="P36" s="236">
        <v>2657.92</v>
      </c>
      <c r="Q36" s="236">
        <v>1615.8600000000001</v>
      </c>
      <c r="R36" s="236">
        <v>6882.23</v>
      </c>
    </row>
    <row r="37" spans="1:18" ht="15.75">
      <c r="A37" s="262" t="s">
        <v>53</v>
      </c>
      <c r="B37" s="12" t="s">
        <v>54</v>
      </c>
      <c r="C37" s="263" t="s">
        <v>20</v>
      </c>
      <c r="D37" s="14">
        <v>1</v>
      </c>
      <c r="E37" s="264">
        <f t="shared" si="4"/>
        <v>11156.01</v>
      </c>
      <c r="F37" s="265">
        <f t="shared" si="5"/>
        <v>11156.01</v>
      </c>
      <c r="H37" s="8">
        <v>0.04</v>
      </c>
      <c r="I37" s="8"/>
      <c r="J37" s="8"/>
      <c r="K37" s="8"/>
      <c r="L37" s="8"/>
      <c r="M37" s="8"/>
      <c r="N37">
        <f t="shared" si="3"/>
        <v>0.04</v>
      </c>
      <c r="P37" s="236">
        <v>2657.92</v>
      </c>
      <c r="Q37" s="236">
        <v>1615.8600000000001</v>
      </c>
      <c r="R37" s="236">
        <v>6882.23</v>
      </c>
    </row>
    <row r="38" spans="1:18" ht="15.75">
      <c r="A38" s="262" t="s">
        <v>55</v>
      </c>
      <c r="B38" s="12" t="s">
        <v>56</v>
      </c>
      <c r="C38" s="263" t="s">
        <v>20</v>
      </c>
      <c r="D38" s="14">
        <v>1</v>
      </c>
      <c r="E38" s="264">
        <f t="shared" si="4"/>
        <v>16734.05</v>
      </c>
      <c r="F38" s="265">
        <f t="shared" si="5"/>
        <v>16734.05</v>
      </c>
      <c r="H38" s="8">
        <v>0.06</v>
      </c>
      <c r="I38" s="8"/>
      <c r="J38" s="8"/>
      <c r="K38" s="8"/>
      <c r="L38" s="8"/>
      <c r="M38" s="8"/>
      <c r="N38">
        <f t="shared" si="3"/>
        <v>0.06</v>
      </c>
      <c r="P38" s="236">
        <v>3986.88</v>
      </c>
      <c r="Q38" s="236">
        <v>2423.8200000000002</v>
      </c>
      <c r="R38" s="236">
        <v>10323.35</v>
      </c>
    </row>
    <row r="39" spans="1:18" ht="15.75">
      <c r="A39" s="262" t="s">
        <v>57</v>
      </c>
      <c r="B39" s="12" t="s">
        <v>58</v>
      </c>
      <c r="C39" s="263" t="s">
        <v>20</v>
      </c>
      <c r="D39" s="14">
        <v>1</v>
      </c>
      <c r="E39" s="264">
        <f t="shared" si="4"/>
        <v>20917.55</v>
      </c>
      <c r="F39" s="265">
        <f t="shared" si="5"/>
        <v>20917.55</v>
      </c>
      <c r="H39" s="8">
        <v>7.4999999999999997E-2</v>
      </c>
      <c r="I39" s="8"/>
      <c r="J39" s="8"/>
      <c r="K39" s="8"/>
      <c r="L39" s="8"/>
      <c r="M39" s="8"/>
      <c r="N39">
        <f t="shared" si="3"/>
        <v>7.4999999999999997E-2</v>
      </c>
      <c r="P39" s="236">
        <v>4983.6000000000004</v>
      </c>
      <c r="Q39" s="236">
        <v>3029.7599999999998</v>
      </c>
      <c r="R39" s="236">
        <v>12904.19</v>
      </c>
    </row>
    <row r="40" spans="1:18" ht="15.75">
      <c r="A40" s="262" t="s">
        <v>59</v>
      </c>
      <c r="B40" s="12" t="s">
        <v>60</v>
      </c>
      <c r="C40" s="263" t="s">
        <v>20</v>
      </c>
      <c r="D40" s="14">
        <v>1</v>
      </c>
      <c r="E40" s="264">
        <f t="shared" si="4"/>
        <v>13945.03</v>
      </c>
      <c r="F40" s="265">
        <f t="shared" si="5"/>
        <v>13945.03</v>
      </c>
      <c r="H40" s="8">
        <v>0.05</v>
      </c>
      <c r="I40" s="8"/>
      <c r="J40" s="8"/>
      <c r="K40" s="8"/>
      <c r="L40" s="8"/>
      <c r="M40" s="8"/>
      <c r="N40">
        <f t="shared" si="3"/>
        <v>0.05</v>
      </c>
      <c r="P40" s="236">
        <v>3322.4</v>
      </c>
      <c r="Q40" s="236">
        <v>2019.84</v>
      </c>
      <c r="R40" s="236">
        <v>8602.7900000000009</v>
      </c>
    </row>
    <row r="41" spans="1:18" ht="15.75">
      <c r="A41" s="262" t="s">
        <v>61</v>
      </c>
      <c r="B41" s="12" t="s">
        <v>62</v>
      </c>
      <c r="C41" s="263" t="s">
        <v>20</v>
      </c>
      <c r="D41" s="14">
        <v>1</v>
      </c>
      <c r="E41" s="264">
        <f t="shared" si="4"/>
        <v>68192.84</v>
      </c>
      <c r="F41" s="265">
        <f t="shared" si="5"/>
        <v>68192.84</v>
      </c>
      <c r="H41" s="8"/>
      <c r="I41" s="8">
        <v>0.3</v>
      </c>
      <c r="J41" s="8"/>
      <c r="K41" s="8"/>
      <c r="L41" s="8"/>
      <c r="M41" s="8"/>
      <c r="N41">
        <f t="shared" si="3"/>
        <v>0.3</v>
      </c>
      <c r="P41" s="236">
        <v>25697.01</v>
      </c>
      <c r="Q41" s="236">
        <v>8084.67</v>
      </c>
      <c r="R41" s="236">
        <v>34411.160000000003</v>
      </c>
    </row>
    <row r="42" spans="1:18" ht="15.75">
      <c r="A42" s="262" t="s">
        <v>63</v>
      </c>
      <c r="B42" s="12" t="s">
        <v>64</v>
      </c>
      <c r="C42" s="263" t="s">
        <v>20</v>
      </c>
      <c r="D42" s="14">
        <v>1</v>
      </c>
      <c r="E42" s="264">
        <f t="shared" si="4"/>
        <v>68192.84</v>
      </c>
      <c r="F42" s="265">
        <f t="shared" si="5"/>
        <v>68192.84</v>
      </c>
      <c r="H42" s="8"/>
      <c r="I42" s="8">
        <v>0.3</v>
      </c>
      <c r="J42" s="8"/>
      <c r="K42" s="8"/>
      <c r="L42" s="8"/>
      <c r="M42" s="8"/>
      <c r="N42">
        <f t="shared" si="3"/>
        <v>0.3</v>
      </c>
      <c r="P42" s="236">
        <v>25697.01</v>
      </c>
      <c r="Q42" s="236">
        <v>8084.67</v>
      </c>
      <c r="R42" s="236">
        <v>34411.160000000003</v>
      </c>
    </row>
    <row r="43" spans="1:18" ht="15.75">
      <c r="A43" s="262" t="s">
        <v>65</v>
      </c>
      <c r="B43" s="12" t="s">
        <v>66</v>
      </c>
      <c r="C43" s="263" t="s">
        <v>20</v>
      </c>
      <c r="D43" s="14">
        <v>1</v>
      </c>
      <c r="E43" s="264">
        <f t="shared" si="4"/>
        <v>21852.71</v>
      </c>
      <c r="F43" s="265">
        <f t="shared" si="5"/>
        <v>21852.71</v>
      </c>
      <c r="H43" s="8"/>
      <c r="I43" s="8"/>
      <c r="J43" s="8"/>
      <c r="K43" s="8"/>
      <c r="L43" s="8">
        <v>0.15</v>
      </c>
      <c r="M43" s="8"/>
      <c r="N43">
        <f t="shared" si="3"/>
        <v>0.15</v>
      </c>
      <c r="P43" s="236">
        <v>5208.5</v>
      </c>
      <c r="Q43" s="236">
        <v>3166.5</v>
      </c>
      <c r="R43" s="236">
        <v>13477.71</v>
      </c>
    </row>
    <row r="44" spans="1:18" ht="15.75">
      <c r="A44" s="262" t="s">
        <v>67</v>
      </c>
      <c r="B44" s="12" t="s">
        <v>68</v>
      </c>
      <c r="C44" s="263" t="s">
        <v>20</v>
      </c>
      <c r="D44" s="14">
        <v>1</v>
      </c>
      <c r="E44" s="264">
        <f t="shared" si="4"/>
        <v>21852.71</v>
      </c>
      <c r="F44" s="265">
        <f t="shared" si="5"/>
        <v>21852.71</v>
      </c>
      <c r="H44" s="8"/>
      <c r="I44" s="8"/>
      <c r="J44" s="8"/>
      <c r="K44" s="8"/>
      <c r="L44" s="8">
        <v>0.15</v>
      </c>
      <c r="M44" s="8"/>
      <c r="N44">
        <f t="shared" si="3"/>
        <v>0.15</v>
      </c>
      <c r="P44" s="236">
        <v>5208.5</v>
      </c>
      <c r="Q44" s="236">
        <v>3166.5</v>
      </c>
      <c r="R44" s="236">
        <v>13477.71</v>
      </c>
    </row>
    <row r="45" spans="1:18" ht="15.75">
      <c r="A45" s="262" t="s">
        <v>69</v>
      </c>
      <c r="B45" s="12" t="s">
        <v>70</v>
      </c>
      <c r="C45" s="263" t="s">
        <v>20</v>
      </c>
      <c r="D45" s="14">
        <v>1</v>
      </c>
      <c r="E45" s="264">
        <f t="shared" si="4"/>
        <v>14568.45</v>
      </c>
      <c r="F45" s="265">
        <f t="shared" si="5"/>
        <v>14568.45</v>
      </c>
      <c r="H45" s="8"/>
      <c r="I45" s="8"/>
      <c r="J45" s="8"/>
      <c r="K45" s="8"/>
      <c r="L45" s="8">
        <v>0.1</v>
      </c>
      <c r="M45" s="8"/>
      <c r="N45">
        <f t="shared" si="3"/>
        <v>0.1</v>
      </c>
      <c r="P45" s="236">
        <v>3472.33</v>
      </c>
      <c r="Q45" s="236">
        <v>2110.98</v>
      </c>
      <c r="R45" s="236">
        <v>8985.14</v>
      </c>
    </row>
    <row r="46" spans="1:18" ht="15.75">
      <c r="A46" s="262" t="s">
        <v>71</v>
      </c>
      <c r="B46" s="12" t="s">
        <v>72</v>
      </c>
      <c r="C46" s="263" t="s">
        <v>20</v>
      </c>
      <c r="D46" s="14">
        <v>1</v>
      </c>
      <c r="E46" s="264">
        <f t="shared" si="4"/>
        <v>7284.23</v>
      </c>
      <c r="F46" s="265">
        <f t="shared" si="5"/>
        <v>7284.23</v>
      </c>
      <c r="H46" s="8"/>
      <c r="I46" s="8"/>
      <c r="J46" s="8"/>
      <c r="K46" s="8"/>
      <c r="L46" s="8">
        <v>0.05</v>
      </c>
      <c r="M46" s="8"/>
      <c r="N46">
        <f t="shared" si="3"/>
        <v>0.05</v>
      </c>
      <c r="P46" s="236">
        <v>1736.17</v>
      </c>
      <c r="Q46" s="236">
        <v>1055.49</v>
      </c>
      <c r="R46" s="236">
        <v>4492.57</v>
      </c>
    </row>
    <row r="47" spans="1:18" ht="30">
      <c r="A47" s="262" t="s">
        <v>73</v>
      </c>
      <c r="B47" s="12" t="s">
        <v>74</v>
      </c>
      <c r="C47" s="263" t="s">
        <v>20</v>
      </c>
      <c r="D47" s="14">
        <v>1</v>
      </c>
      <c r="E47" s="264">
        <f t="shared" si="4"/>
        <v>42665.49</v>
      </c>
      <c r="F47" s="265">
        <f t="shared" si="5"/>
        <v>42665.49</v>
      </c>
      <c r="H47" s="8"/>
      <c r="I47" s="8"/>
      <c r="J47" s="8">
        <v>0.2</v>
      </c>
      <c r="K47" s="8"/>
      <c r="L47" s="8"/>
      <c r="M47" s="8"/>
      <c r="N47">
        <f t="shared" si="3"/>
        <v>0.2</v>
      </c>
      <c r="P47" s="236">
        <v>15358.23</v>
      </c>
      <c r="Q47" s="236">
        <v>9336.99</v>
      </c>
      <c r="R47" s="236">
        <v>17970.27</v>
      </c>
    </row>
    <row r="48" spans="1:18" ht="15.75">
      <c r="A48" s="262" t="s">
        <v>75</v>
      </c>
      <c r="B48" s="12" t="s">
        <v>76</v>
      </c>
      <c r="C48" s="263" t="s">
        <v>20</v>
      </c>
      <c r="D48" s="14">
        <v>1</v>
      </c>
      <c r="E48" s="264">
        <f t="shared" si="4"/>
        <v>21332.74</v>
      </c>
      <c r="F48" s="265">
        <f t="shared" si="5"/>
        <v>21332.74</v>
      </c>
      <c r="H48" s="8"/>
      <c r="I48" s="8"/>
      <c r="J48" s="8">
        <v>0.1</v>
      </c>
      <c r="K48" s="8"/>
      <c r="L48" s="8"/>
      <c r="M48" s="8"/>
      <c r="N48">
        <f t="shared" si="3"/>
        <v>0.1</v>
      </c>
      <c r="P48" s="236">
        <v>7679.12</v>
      </c>
      <c r="Q48" s="236">
        <v>4668.4800000000005</v>
      </c>
      <c r="R48" s="236">
        <v>8985.14</v>
      </c>
    </row>
    <row r="49" spans="1:18" ht="15.75">
      <c r="A49" s="262" t="s">
        <v>77</v>
      </c>
      <c r="B49" s="12" t="s">
        <v>78</v>
      </c>
      <c r="C49" s="263" t="s">
        <v>20</v>
      </c>
      <c r="D49" s="14">
        <v>1</v>
      </c>
      <c r="E49" s="264">
        <f t="shared" si="4"/>
        <v>10666.37</v>
      </c>
      <c r="F49" s="265">
        <f t="shared" si="5"/>
        <v>10666.37</v>
      </c>
      <c r="H49" s="8"/>
      <c r="I49" s="8"/>
      <c r="J49" s="8">
        <v>0.05</v>
      </c>
      <c r="K49" s="8"/>
      <c r="L49" s="8"/>
      <c r="M49" s="8"/>
      <c r="N49">
        <f t="shared" si="3"/>
        <v>0.05</v>
      </c>
      <c r="P49" s="236">
        <v>3839.56</v>
      </c>
      <c r="Q49" s="236">
        <v>2334.2400000000002</v>
      </c>
      <c r="R49" s="236">
        <v>4492.57</v>
      </c>
    </row>
    <row r="50" spans="1:18" ht="30">
      <c r="A50" s="262" t="s">
        <v>79</v>
      </c>
      <c r="B50" s="12" t="s">
        <v>80</v>
      </c>
      <c r="C50" s="266" t="s">
        <v>20</v>
      </c>
      <c r="D50" s="19">
        <v>1</v>
      </c>
      <c r="E50" s="264">
        <f t="shared" si="4"/>
        <v>21332.74</v>
      </c>
      <c r="F50" s="265">
        <f t="shared" si="5"/>
        <v>21332.74</v>
      </c>
      <c r="H50" s="8"/>
      <c r="I50" s="8"/>
      <c r="J50" s="8">
        <v>0.1</v>
      </c>
      <c r="K50" s="8"/>
      <c r="L50" s="8"/>
      <c r="M50" s="8"/>
      <c r="N50">
        <f t="shared" si="3"/>
        <v>0.1</v>
      </c>
      <c r="P50" s="236">
        <v>7679.12</v>
      </c>
      <c r="Q50" s="236">
        <v>4668.4800000000005</v>
      </c>
      <c r="R50" s="236">
        <v>8985.14</v>
      </c>
    </row>
    <row r="51" spans="1:18" ht="30">
      <c r="A51" s="262" t="s">
        <v>81</v>
      </c>
      <c r="B51" s="12" t="s">
        <v>82</v>
      </c>
      <c r="C51" s="263" t="s">
        <v>20</v>
      </c>
      <c r="D51" s="14">
        <v>1</v>
      </c>
      <c r="E51" s="264">
        <f t="shared" si="4"/>
        <v>68674.399999999994</v>
      </c>
      <c r="F51" s="265">
        <f t="shared" si="5"/>
        <v>68674.399999999994</v>
      </c>
      <c r="H51" s="8"/>
      <c r="I51" s="8"/>
      <c r="J51" s="8"/>
      <c r="K51" s="8">
        <v>0.6</v>
      </c>
      <c r="L51" s="8"/>
      <c r="M51" s="8"/>
      <c r="N51">
        <f t="shared" si="3"/>
        <v>0.6</v>
      </c>
      <c r="P51" s="236">
        <v>28803.49</v>
      </c>
      <c r="Q51" s="236">
        <v>17510.97</v>
      </c>
      <c r="R51" s="236">
        <v>22359.94</v>
      </c>
    </row>
    <row r="52" spans="1:18" ht="15.75">
      <c r="A52" s="262" t="s">
        <v>83</v>
      </c>
      <c r="B52" s="12" t="s">
        <v>84</v>
      </c>
      <c r="C52" s="263" t="s">
        <v>20</v>
      </c>
      <c r="D52" s="14">
        <v>1</v>
      </c>
      <c r="E52" s="264">
        <f t="shared" si="4"/>
        <v>14568.45</v>
      </c>
      <c r="F52" s="265">
        <f t="shared" si="5"/>
        <v>14568.45</v>
      </c>
      <c r="H52" s="8"/>
      <c r="I52" s="8"/>
      <c r="J52" s="8"/>
      <c r="K52" s="8"/>
      <c r="L52" s="8">
        <v>0.1</v>
      </c>
      <c r="M52" s="8"/>
      <c r="N52">
        <f t="shared" si="3"/>
        <v>0.1</v>
      </c>
      <c r="P52" s="236">
        <v>3472.33</v>
      </c>
      <c r="Q52" s="236">
        <v>2110.98</v>
      </c>
      <c r="R52" s="236">
        <v>8985.14</v>
      </c>
    </row>
    <row r="53" spans="1:18" ht="15.75">
      <c r="A53" s="262" t="s">
        <v>85</v>
      </c>
      <c r="B53" s="12" t="s">
        <v>86</v>
      </c>
      <c r="C53" s="263" t="s">
        <v>20</v>
      </c>
      <c r="D53" s="14">
        <v>1</v>
      </c>
      <c r="E53" s="264">
        <f t="shared" si="4"/>
        <v>12799.65</v>
      </c>
      <c r="F53" s="265">
        <f t="shared" si="5"/>
        <v>12799.65</v>
      </c>
      <c r="H53" s="8"/>
      <c r="I53" s="8"/>
      <c r="J53" s="8">
        <v>0.06</v>
      </c>
      <c r="K53" s="8"/>
      <c r="L53" s="8"/>
      <c r="M53" s="8"/>
      <c r="N53">
        <f t="shared" si="3"/>
        <v>0.06</v>
      </c>
      <c r="P53" s="236">
        <v>4607.47</v>
      </c>
      <c r="Q53" s="236">
        <v>2801.1000000000004</v>
      </c>
      <c r="R53" s="236">
        <v>5391.08</v>
      </c>
    </row>
    <row r="54" spans="1:18" ht="15.75">
      <c r="A54" s="262" t="s">
        <v>87</v>
      </c>
      <c r="B54" s="12" t="s">
        <v>88</v>
      </c>
      <c r="C54" s="263" t="s">
        <v>20</v>
      </c>
      <c r="D54" s="14">
        <v>1</v>
      </c>
      <c r="E54" s="264">
        <f t="shared" si="4"/>
        <v>8533.11</v>
      </c>
      <c r="F54" s="265">
        <f t="shared" si="5"/>
        <v>8533.11</v>
      </c>
      <c r="H54" s="8"/>
      <c r="I54" s="8"/>
      <c r="J54" s="8">
        <v>0.04</v>
      </c>
      <c r="K54" s="8"/>
      <c r="L54" s="8"/>
      <c r="M54" s="8"/>
      <c r="N54">
        <f t="shared" si="3"/>
        <v>0.04</v>
      </c>
      <c r="P54" s="236">
        <v>3071.65</v>
      </c>
      <c r="Q54" s="236">
        <v>1867.41</v>
      </c>
      <c r="R54" s="236">
        <v>3594.05</v>
      </c>
    </row>
    <row r="55" spans="1:18" ht="15.75">
      <c r="A55" s="262"/>
      <c r="B55" s="12"/>
      <c r="C55" s="263"/>
      <c r="D55" s="14"/>
      <c r="E55" s="264"/>
      <c r="F55" s="265"/>
      <c r="H55" s="8"/>
      <c r="I55" s="8"/>
      <c r="J55" s="8"/>
      <c r="K55" s="8"/>
      <c r="L55" s="8"/>
      <c r="M55" s="8"/>
      <c r="P55" s="236"/>
      <c r="Q55" s="236"/>
      <c r="R55" s="236"/>
    </row>
    <row r="56" spans="1:18" ht="15.75">
      <c r="A56" s="262"/>
      <c r="B56" s="23" t="s">
        <v>39</v>
      </c>
      <c r="C56" s="263"/>
      <c r="D56" s="14"/>
      <c r="E56" s="264"/>
      <c r="F56" s="268">
        <f>SUM(F35:F55)</f>
        <v>547545.04999999993</v>
      </c>
      <c r="H56" s="8"/>
      <c r="I56" s="8"/>
      <c r="J56" s="8"/>
      <c r="K56" s="8"/>
      <c r="L56" s="8"/>
      <c r="M56" s="8"/>
      <c r="N56">
        <f t="shared" ref="N56" si="6">SUM(H56:M56)</f>
        <v>0</v>
      </c>
      <c r="P56" s="236"/>
      <c r="Q56" s="236"/>
      <c r="R56" s="236"/>
    </row>
    <row r="57" spans="1:18" ht="15.75">
      <c r="A57" s="262"/>
      <c r="B57" s="23"/>
      <c r="C57" s="263"/>
      <c r="D57" s="14"/>
      <c r="E57" s="264"/>
      <c r="F57" s="268"/>
      <c r="H57" s="8"/>
      <c r="I57" s="8"/>
      <c r="J57" s="8"/>
      <c r="K57" s="8"/>
      <c r="L57" s="8"/>
      <c r="M57" s="8"/>
      <c r="P57" s="236"/>
      <c r="Q57" s="236"/>
      <c r="R57" s="236"/>
    </row>
    <row r="58" spans="1:18" ht="15.75">
      <c r="A58" s="315">
        <v>4</v>
      </c>
      <c r="B58" s="34" t="s">
        <v>266</v>
      </c>
      <c r="C58" s="263"/>
      <c r="D58" s="14"/>
      <c r="E58" s="264"/>
      <c r="F58" s="272"/>
      <c r="H58" s="8"/>
      <c r="I58" s="8"/>
      <c r="J58" s="8"/>
      <c r="K58" s="8"/>
      <c r="L58" s="8"/>
      <c r="M58" s="8"/>
      <c r="N58">
        <f t="shared" ref="N58" si="7">SUM(H58:M58)</f>
        <v>0</v>
      </c>
      <c r="P58" s="236"/>
      <c r="Q58" s="236"/>
      <c r="R58" s="236"/>
    </row>
    <row r="59" spans="1:18" ht="15.75">
      <c r="A59" s="262" t="s">
        <v>275</v>
      </c>
      <c r="B59" s="12" t="s">
        <v>90</v>
      </c>
      <c r="C59" s="263" t="s">
        <v>20</v>
      </c>
      <c r="D59" s="14">
        <v>1</v>
      </c>
      <c r="E59" s="264">
        <f t="shared" si="4"/>
        <v>21137.53</v>
      </c>
      <c r="F59" s="265">
        <f t="shared" si="5"/>
        <v>21137.53</v>
      </c>
      <c r="H59" s="8"/>
      <c r="I59" s="8"/>
      <c r="J59" s="8"/>
      <c r="K59" s="8"/>
      <c r="L59" s="8"/>
      <c r="M59" s="8">
        <v>0.3</v>
      </c>
      <c r="N59">
        <f t="shared" si="3"/>
        <v>0.3</v>
      </c>
      <c r="P59" s="236">
        <v>8865.5300000000007</v>
      </c>
      <c r="Q59" s="236">
        <v>5389.7699999999995</v>
      </c>
      <c r="R59" s="236">
        <v>6882.23</v>
      </c>
    </row>
    <row r="60" spans="1:18" ht="15.75">
      <c r="A60" s="262" t="s">
        <v>276</v>
      </c>
      <c r="B60" s="12" t="s">
        <v>92</v>
      </c>
      <c r="C60" s="263" t="s">
        <v>20</v>
      </c>
      <c r="D60" s="14">
        <v>1</v>
      </c>
      <c r="E60" s="264">
        <f t="shared" si="4"/>
        <v>21137.53</v>
      </c>
      <c r="F60" s="265">
        <f t="shared" si="5"/>
        <v>21137.53</v>
      </c>
      <c r="H60" s="8"/>
      <c r="I60" s="8"/>
      <c r="J60" s="8"/>
      <c r="K60" s="8"/>
      <c r="L60" s="8"/>
      <c r="M60" s="8">
        <v>0.3</v>
      </c>
      <c r="N60">
        <f t="shared" si="3"/>
        <v>0.3</v>
      </c>
      <c r="P60" s="236">
        <v>8865.5300000000007</v>
      </c>
      <c r="Q60" s="236">
        <v>5389.7699999999995</v>
      </c>
      <c r="R60" s="236">
        <v>6882.23</v>
      </c>
    </row>
    <row r="61" spans="1:18" ht="15.75">
      <c r="A61" s="262" t="s">
        <v>277</v>
      </c>
      <c r="B61" s="12" t="s">
        <v>94</v>
      </c>
      <c r="C61" s="263" t="s">
        <v>20</v>
      </c>
      <c r="D61" s="14">
        <v>1</v>
      </c>
      <c r="E61" s="264">
        <f t="shared" si="4"/>
        <v>7045.84</v>
      </c>
      <c r="F61" s="265">
        <f t="shared" si="5"/>
        <v>7045.84</v>
      </c>
      <c r="H61" s="8"/>
      <c r="I61" s="8"/>
      <c r="J61" s="8"/>
      <c r="K61" s="8"/>
      <c r="L61" s="8"/>
      <c r="M61" s="8">
        <v>0.1</v>
      </c>
      <c r="N61">
        <f t="shared" si="3"/>
        <v>0.1</v>
      </c>
      <c r="P61" s="236">
        <v>2955.18</v>
      </c>
      <c r="Q61" s="236">
        <v>1796.58</v>
      </c>
      <c r="R61" s="236">
        <v>2294.08</v>
      </c>
    </row>
    <row r="62" spans="1:18" ht="45">
      <c r="A62" s="262" t="s">
        <v>278</v>
      </c>
      <c r="B62" s="12" t="s">
        <v>96</v>
      </c>
      <c r="C62" s="266" t="s">
        <v>20</v>
      </c>
      <c r="D62" s="19">
        <v>1</v>
      </c>
      <c r="E62" s="264">
        <f t="shared" si="4"/>
        <v>21137.53</v>
      </c>
      <c r="F62" s="265">
        <f t="shared" si="5"/>
        <v>21137.53</v>
      </c>
      <c r="H62" s="8"/>
      <c r="I62" s="8"/>
      <c r="J62" s="8"/>
      <c r="K62" s="8"/>
      <c r="L62" s="8"/>
      <c r="M62" s="8">
        <v>0.3</v>
      </c>
      <c r="N62">
        <f t="shared" si="3"/>
        <v>0.3</v>
      </c>
      <c r="P62" s="236">
        <v>8865.5300000000007</v>
      </c>
      <c r="Q62" s="236">
        <v>5389.7699999999995</v>
      </c>
      <c r="R62" s="236">
        <v>6882.23</v>
      </c>
    </row>
    <row r="63" spans="1:18" ht="15.75">
      <c r="A63" s="277"/>
      <c r="B63" s="20"/>
      <c r="C63" s="278"/>
      <c r="D63" s="40"/>
      <c r="E63" s="279"/>
      <c r="F63" s="280"/>
      <c r="H63" s="8"/>
      <c r="I63" s="8"/>
      <c r="J63" s="8"/>
      <c r="K63" s="8"/>
      <c r="L63" s="8"/>
      <c r="M63" s="8"/>
      <c r="N63">
        <f t="shared" si="3"/>
        <v>0</v>
      </c>
    </row>
    <row r="64" spans="1:18" ht="15.75">
      <c r="A64" s="281"/>
      <c r="B64" s="44" t="s">
        <v>39</v>
      </c>
      <c r="C64" s="282"/>
      <c r="D64" s="283"/>
      <c r="E64" s="284"/>
      <c r="F64" s="285">
        <f>SUM(F59:F63)</f>
        <v>70458.429999999993</v>
      </c>
      <c r="H64" s="8"/>
      <c r="I64" s="8"/>
      <c r="J64" s="8"/>
      <c r="K64" s="8"/>
      <c r="L64" s="8"/>
      <c r="M64" s="8"/>
      <c r="N64">
        <f t="shared" si="3"/>
        <v>0</v>
      </c>
    </row>
    <row r="65" spans="1:21" ht="16.5" thickBot="1">
      <c r="A65" s="286"/>
      <c r="B65" s="270"/>
      <c r="C65" s="271"/>
      <c r="D65" s="273"/>
      <c r="E65" s="264"/>
      <c r="F65" s="265"/>
      <c r="H65" s="8"/>
      <c r="I65" s="8"/>
      <c r="J65" s="8"/>
      <c r="K65" s="8"/>
      <c r="L65" s="8"/>
      <c r="M65" s="8"/>
      <c r="N65">
        <f t="shared" si="3"/>
        <v>0</v>
      </c>
    </row>
    <row r="66" spans="1:21" ht="16.5" thickBot="1">
      <c r="A66" s="286"/>
      <c r="B66" s="287" t="s">
        <v>97</v>
      </c>
      <c r="C66" s="271"/>
      <c r="D66" s="273"/>
      <c r="E66" s="264"/>
      <c r="F66" s="268">
        <f>F64+F56+F32+F24</f>
        <v>1099138.1199999999</v>
      </c>
      <c r="H66" s="51"/>
      <c r="I66" s="8"/>
      <c r="J66" s="8"/>
      <c r="K66" s="8"/>
      <c r="L66" s="8"/>
      <c r="M66" s="8"/>
      <c r="O66" s="240" t="s">
        <v>215</v>
      </c>
      <c r="P66" s="247">
        <f>SUM(P13:P65)</f>
        <v>319762.66000000015</v>
      </c>
      <c r="Q66" s="247">
        <f t="shared" ref="Q66:R66" si="8">SUM(Q13:Q65)</f>
        <v>175554.21</v>
      </c>
      <c r="R66" s="247">
        <f t="shared" si="8"/>
        <v>603821.24999999988</v>
      </c>
    </row>
    <row r="67" spans="1:21" ht="16.5" thickBot="1">
      <c r="A67" s="286"/>
      <c r="B67" s="287" t="s">
        <v>98</v>
      </c>
      <c r="C67" s="271" t="s">
        <v>99</v>
      </c>
      <c r="D67" s="288">
        <v>0.20499999999999999</v>
      </c>
      <c r="E67" s="264"/>
      <c r="F67" s="268">
        <f>ROUND(F66*D67,2)</f>
        <v>225323.31</v>
      </c>
      <c r="H67" s="8"/>
      <c r="I67" s="8"/>
      <c r="J67" s="8"/>
      <c r="K67" s="8"/>
      <c r="L67" s="8"/>
      <c r="M67" s="8"/>
      <c r="O67" s="240" t="s">
        <v>214</v>
      </c>
      <c r="P67" s="246">
        <f>P66/$F$66</f>
        <v>0.29092127202357443</v>
      </c>
      <c r="Q67" s="246">
        <f t="shared" ref="Q67:R67" si="9">Q66/$F$66</f>
        <v>0.15971988124658984</v>
      </c>
      <c r="R67" s="246">
        <f t="shared" si="9"/>
        <v>0.54935884672983593</v>
      </c>
    </row>
    <row r="68" spans="1:21" ht="16.5" thickBot="1">
      <c r="A68" s="289"/>
      <c r="B68" s="290" t="s">
        <v>100</v>
      </c>
      <c r="C68" s="291"/>
      <c r="D68" s="292"/>
      <c r="E68" s="293"/>
      <c r="F68" s="294">
        <f>F66+F67</f>
        <v>1324461.43</v>
      </c>
      <c r="O68" s="238"/>
      <c r="P68" s="243" t="s">
        <v>209</v>
      </c>
      <c r="Q68" s="244" t="s">
        <v>210</v>
      </c>
      <c r="R68" s="244" t="s">
        <v>208</v>
      </c>
    </row>
    <row r="69" spans="1:21">
      <c r="O69" s="239" t="s">
        <v>211</v>
      </c>
      <c r="P69" s="241">
        <v>7741.7</v>
      </c>
      <c r="Q69" s="242">
        <v>6095.45</v>
      </c>
      <c r="R69" s="242">
        <v>33808.75</v>
      </c>
    </row>
    <row r="70" spans="1:21" ht="15.75" thickBot="1">
      <c r="O70" s="248" t="s">
        <v>212</v>
      </c>
      <c r="P70" s="249">
        <v>1</v>
      </c>
      <c r="Q70" s="250">
        <v>3</v>
      </c>
      <c r="R70" s="250">
        <v>1</v>
      </c>
    </row>
    <row r="71" spans="1:21" ht="15.75" thickBot="1">
      <c r="F71" s="59"/>
      <c r="O71" s="238" t="s">
        <v>213</v>
      </c>
      <c r="P71" s="251">
        <f>ROUND(P69*P70,2)</f>
        <v>7741.7</v>
      </c>
      <c r="Q71" s="252">
        <f t="shared" ref="Q71:R71" si="10">ROUND(Q69*Q70,2)</f>
        <v>18286.349999999999</v>
      </c>
      <c r="R71" s="252">
        <f t="shared" si="10"/>
        <v>33808.75</v>
      </c>
      <c r="S71" s="245">
        <f>SUM(P71:R71)</f>
        <v>59836.800000000003</v>
      </c>
    </row>
    <row r="72" spans="1:21" ht="15.75" thickBot="1">
      <c r="O72" s="253" t="s">
        <v>119</v>
      </c>
      <c r="P72" s="252">
        <f>ROUND(P66/P71,2)</f>
        <v>41.3</v>
      </c>
      <c r="Q72" s="252">
        <f t="shared" ref="Q72:R72" si="11">ROUND(Q66/Q71,2)</f>
        <v>9.6</v>
      </c>
      <c r="R72" s="252">
        <f t="shared" si="11"/>
        <v>17.86</v>
      </c>
      <c r="S72" s="254">
        <f>ROUND(F66/S71,2)</f>
        <v>18.37</v>
      </c>
      <c r="U72" s="237">
        <f>SUM(P72:R72)/7</f>
        <v>9.8228571428571421</v>
      </c>
    </row>
    <row r="73" spans="1:21">
      <c r="F73" s="60"/>
    </row>
  </sheetData>
  <mergeCells count="7">
    <mergeCell ref="A10:D10"/>
    <mergeCell ref="E10:F10"/>
    <mergeCell ref="E2:F3"/>
    <mergeCell ref="A7:F7"/>
    <mergeCell ref="A8:F8"/>
    <mergeCell ref="A9:D9"/>
    <mergeCell ref="E9:F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3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O48"/>
  <sheetViews>
    <sheetView workbookViewId="0">
      <selection activeCell="F22" sqref="F22"/>
    </sheetView>
  </sheetViews>
  <sheetFormatPr defaultRowHeight="15"/>
  <cols>
    <col min="1" max="1" width="8" customWidth="1"/>
    <col min="2" max="2" width="62.42578125" customWidth="1"/>
    <col min="3" max="4" width="15.7109375" hidden="1" customWidth="1"/>
    <col min="5" max="5" width="9.140625" style="233"/>
    <col min="6" max="15" width="9.140625" style="225"/>
  </cols>
  <sheetData>
    <row r="1" spans="1:15" s="199" customFormat="1" ht="18.75" thickBot="1">
      <c r="A1" s="378" t="s">
        <v>271</v>
      </c>
      <c r="B1" s="379"/>
      <c r="C1" s="379"/>
      <c r="D1" s="379"/>
      <c r="E1" s="380"/>
      <c r="F1" s="196"/>
      <c r="G1" s="196"/>
      <c r="H1" s="196"/>
      <c r="I1" s="196"/>
      <c r="J1" s="197"/>
      <c r="K1" s="198"/>
      <c r="L1" s="198"/>
      <c r="M1" s="198"/>
      <c r="N1" s="198"/>
      <c r="O1" s="198"/>
    </row>
    <row r="2" spans="1:15" s="199" customFormat="1" ht="18">
      <c r="A2" s="200" t="s">
        <v>185</v>
      </c>
      <c r="B2" s="201" t="s">
        <v>186</v>
      </c>
      <c r="C2" s="202"/>
      <c r="D2" s="203"/>
      <c r="E2" s="204"/>
      <c r="F2" s="198"/>
      <c r="G2" s="198"/>
      <c r="H2" s="198"/>
      <c r="I2" s="198"/>
      <c r="J2" s="198"/>
      <c r="K2" s="198"/>
      <c r="L2" s="198"/>
      <c r="M2" s="198"/>
      <c r="N2" s="198"/>
      <c r="O2" s="198"/>
    </row>
    <row r="3" spans="1:15" s="199" customFormat="1" ht="18" customHeight="1">
      <c r="A3" s="381"/>
      <c r="B3" s="382"/>
      <c r="C3" s="382"/>
      <c r="D3" s="382"/>
      <c r="E3" s="383"/>
      <c r="F3" s="198"/>
      <c r="G3" s="198"/>
      <c r="H3" s="198"/>
      <c r="I3" s="198"/>
      <c r="J3" s="198"/>
      <c r="K3" s="198"/>
      <c r="L3" s="198"/>
      <c r="M3" s="198"/>
      <c r="N3" s="198"/>
      <c r="O3" s="198"/>
    </row>
    <row r="4" spans="1:15" s="199" customFormat="1" ht="12.75">
      <c r="A4" s="384" t="s">
        <v>247</v>
      </c>
      <c r="B4" s="385"/>
      <c r="C4" s="385"/>
      <c r="D4" s="385"/>
      <c r="E4" s="386"/>
      <c r="F4" s="198"/>
      <c r="G4" s="198"/>
      <c r="H4" s="198"/>
      <c r="I4" s="198"/>
      <c r="J4" s="198"/>
      <c r="K4" s="198"/>
      <c r="L4" s="198"/>
      <c r="M4" s="198"/>
      <c r="N4" s="198"/>
      <c r="O4" s="198"/>
    </row>
    <row r="5" spans="1:15" s="199" customFormat="1" ht="12.75">
      <c r="A5" s="387" t="s">
        <v>187</v>
      </c>
      <c r="B5" s="388"/>
      <c r="C5" s="388"/>
      <c r="D5" s="388"/>
      <c r="E5" s="389"/>
      <c r="F5" s="198"/>
      <c r="G5" s="198"/>
      <c r="H5" s="198"/>
      <c r="I5" s="198"/>
      <c r="J5" s="198"/>
      <c r="K5" s="198"/>
      <c r="L5" s="198"/>
      <c r="M5" s="198"/>
      <c r="N5" s="198"/>
      <c r="O5" s="198"/>
    </row>
    <row r="6" spans="1:15" s="199" customFormat="1" ht="13.5" thickBot="1">
      <c r="A6" s="205"/>
      <c r="B6" s="206"/>
      <c r="C6" s="207"/>
      <c r="D6" s="208"/>
      <c r="E6" s="209"/>
      <c r="F6" s="198"/>
      <c r="G6" s="198"/>
      <c r="H6" s="198"/>
      <c r="I6" s="198"/>
      <c r="J6" s="198"/>
      <c r="K6" s="198"/>
      <c r="L6" s="198"/>
      <c r="M6" s="198"/>
      <c r="N6" s="198"/>
      <c r="O6" s="198"/>
    </row>
    <row r="7" spans="1:15" s="199" customFormat="1" ht="13.5" thickBot="1">
      <c r="A7" s="210" t="s">
        <v>4</v>
      </c>
      <c r="B7" s="210" t="s">
        <v>188</v>
      </c>
      <c r="C7" s="211"/>
      <c r="D7" s="212"/>
      <c r="E7" s="213" t="s">
        <v>189</v>
      </c>
      <c r="F7" s="198"/>
      <c r="G7" s="198"/>
      <c r="H7" s="198"/>
      <c r="I7" s="198"/>
      <c r="J7" s="198"/>
      <c r="K7" s="198"/>
      <c r="L7" s="198"/>
      <c r="M7" s="198"/>
      <c r="N7" s="198"/>
      <c r="O7" s="198"/>
    </row>
    <row r="8" spans="1:15" s="199" customFormat="1" ht="12.75">
      <c r="A8" s="214">
        <v>1</v>
      </c>
      <c r="B8" s="215" t="s">
        <v>190</v>
      </c>
      <c r="C8" s="216"/>
      <c r="D8" s="215"/>
      <c r="E8" s="217">
        <v>3.5</v>
      </c>
      <c r="F8" s="198"/>
      <c r="G8" s="198"/>
      <c r="H8" s="198"/>
      <c r="I8" s="198"/>
      <c r="J8" s="198"/>
      <c r="K8" s="198"/>
      <c r="L8" s="198"/>
      <c r="M8" s="198"/>
      <c r="N8" s="198"/>
      <c r="O8" s="198"/>
    </row>
    <row r="9" spans="1:15" s="199" customFormat="1" ht="12.75">
      <c r="A9" s="214">
        <v>2</v>
      </c>
      <c r="B9" s="218" t="s">
        <v>191</v>
      </c>
      <c r="C9" s="219"/>
      <c r="D9" s="220"/>
      <c r="E9" s="221">
        <v>0.25</v>
      </c>
      <c r="F9" s="198"/>
      <c r="G9" s="198"/>
      <c r="H9" s="198"/>
      <c r="I9" s="198"/>
      <c r="J9" s="222"/>
      <c r="K9" s="198"/>
      <c r="L9" s="198"/>
      <c r="M9" s="198"/>
      <c r="N9" s="198"/>
      <c r="O9" s="198"/>
    </row>
    <row r="10" spans="1:15" s="199" customFormat="1" ht="12.75">
      <c r="A10" s="214">
        <v>3</v>
      </c>
      <c r="B10" s="218" t="s">
        <v>192</v>
      </c>
      <c r="C10" s="219"/>
      <c r="D10" s="220"/>
      <c r="E10" s="221">
        <v>1</v>
      </c>
      <c r="F10" s="198"/>
      <c r="G10" s="198"/>
      <c r="H10" s="198"/>
      <c r="I10" s="198"/>
      <c r="J10" s="198"/>
      <c r="K10" s="198"/>
      <c r="L10" s="198"/>
      <c r="M10" s="198"/>
      <c r="N10" s="198"/>
      <c r="O10" s="198"/>
    </row>
    <row r="11" spans="1:15" s="199" customFormat="1" ht="12.75">
      <c r="A11" s="214">
        <v>4</v>
      </c>
      <c r="B11" s="218" t="s">
        <v>193</v>
      </c>
      <c r="C11" s="219"/>
      <c r="D11" s="220"/>
      <c r="E11" s="221">
        <f>B23*100</f>
        <v>5.6499999999999995</v>
      </c>
      <c r="F11" s="198"/>
      <c r="G11" s="198"/>
      <c r="H11" s="198"/>
      <c r="I11" s="198"/>
      <c r="J11" s="198"/>
      <c r="K11" s="198"/>
      <c r="L11" s="198"/>
      <c r="M11" s="198"/>
      <c r="N11" s="198"/>
      <c r="O11" s="198"/>
    </row>
    <row r="12" spans="1:15" s="199" customFormat="1" ht="12.75">
      <c r="A12" s="214">
        <v>5</v>
      </c>
      <c r="B12" s="218" t="s">
        <v>194</v>
      </c>
      <c r="C12" s="219"/>
      <c r="D12" s="220"/>
      <c r="E12" s="221">
        <v>8.5</v>
      </c>
      <c r="F12" s="198"/>
      <c r="G12" s="198"/>
      <c r="H12" s="198"/>
      <c r="I12" s="198"/>
      <c r="J12" s="198"/>
      <c r="K12" s="198"/>
      <c r="L12" s="198"/>
      <c r="M12" s="198"/>
      <c r="N12" s="198"/>
      <c r="O12" s="198"/>
    </row>
    <row r="13" spans="1:15">
      <c r="A13" s="223"/>
      <c r="B13" s="223"/>
      <c r="C13" s="207"/>
      <c r="D13" s="207"/>
      <c r="E13" s="224"/>
      <c r="J13" s="198"/>
    </row>
    <row r="14" spans="1:15">
      <c r="A14" s="223"/>
      <c r="B14" s="223"/>
      <c r="C14" s="207"/>
      <c r="D14" s="207"/>
      <c r="E14" s="224"/>
      <c r="J14" s="198"/>
    </row>
    <row r="15" spans="1:15">
      <c r="A15" s="223"/>
      <c r="B15" s="223"/>
      <c r="C15" s="207"/>
      <c r="D15" s="207"/>
      <c r="E15" s="224"/>
      <c r="J15" s="198"/>
    </row>
    <row r="16" spans="1:15">
      <c r="A16" s="223"/>
      <c r="B16" s="223"/>
      <c r="C16" s="207"/>
      <c r="D16" s="207"/>
      <c r="E16" s="224"/>
      <c r="J16" s="198"/>
    </row>
    <row r="17" spans="1:15" s="229" customFormat="1" ht="12.75">
      <c r="A17" s="226" t="s">
        <v>195</v>
      </c>
      <c r="B17" s="226"/>
      <c r="C17" s="227"/>
      <c r="D17" s="227"/>
      <c r="E17" s="228"/>
      <c r="F17" s="228"/>
      <c r="G17" s="228"/>
      <c r="H17" s="228"/>
      <c r="I17" s="228"/>
      <c r="J17" s="198"/>
      <c r="K17" s="228"/>
      <c r="L17" s="228"/>
      <c r="M17" s="228"/>
      <c r="N17" s="228"/>
      <c r="O17" s="228"/>
    </row>
    <row r="18" spans="1:15">
      <c r="A18" s="230"/>
      <c r="B18" s="230"/>
      <c r="C18" s="231"/>
      <c r="D18" s="231"/>
      <c r="E18" s="225"/>
      <c r="J18" s="198"/>
    </row>
    <row r="19" spans="1:15">
      <c r="A19" s="230" t="s">
        <v>196</v>
      </c>
      <c r="B19" s="232">
        <v>0.02</v>
      </c>
      <c r="C19" s="231"/>
      <c r="D19" s="231"/>
      <c r="E19" s="225"/>
      <c r="J19" s="198"/>
    </row>
    <row r="20" spans="1:15">
      <c r="A20" s="230" t="s">
        <v>197</v>
      </c>
      <c r="B20" s="232">
        <v>6.4999999999999997E-3</v>
      </c>
      <c r="C20" s="231"/>
      <c r="D20" s="231"/>
      <c r="E20" s="225"/>
      <c r="J20" s="198"/>
    </row>
    <row r="21" spans="1:15">
      <c r="A21" s="230" t="s">
        <v>198</v>
      </c>
      <c r="B21" s="232">
        <v>0.03</v>
      </c>
      <c r="C21" s="231"/>
      <c r="D21" s="231"/>
      <c r="E21" s="225"/>
      <c r="J21" s="198"/>
    </row>
    <row r="22" spans="1:15">
      <c r="A22" s="230"/>
      <c r="B22" s="232"/>
      <c r="C22" s="231"/>
      <c r="D22" s="231"/>
      <c r="E22" s="225"/>
      <c r="J22" s="198"/>
    </row>
    <row r="23" spans="1:15">
      <c r="A23" s="230" t="s">
        <v>9</v>
      </c>
      <c r="B23" s="232">
        <f>SUM(B19:B22)</f>
        <v>5.6499999999999995E-2</v>
      </c>
      <c r="C23" s="231"/>
      <c r="D23" s="231"/>
      <c r="E23" s="225"/>
      <c r="J23" s="198"/>
    </row>
    <row r="24" spans="1:15">
      <c r="A24" s="225"/>
      <c r="B24" s="225"/>
      <c r="J24" s="198"/>
    </row>
    <row r="25" spans="1:15">
      <c r="A25" s="225" t="s">
        <v>199</v>
      </c>
      <c r="B25" s="225"/>
      <c r="J25" s="198"/>
    </row>
    <row r="26" spans="1:15">
      <c r="A26" s="225"/>
      <c r="B26" s="225"/>
      <c r="J26" s="198"/>
    </row>
    <row r="27" spans="1:15">
      <c r="A27" s="225" t="s">
        <v>200</v>
      </c>
      <c r="B27" s="225"/>
      <c r="E27" s="234">
        <f>((1+(E8+E9)/100))*(1+(E10/100))*(1+(E12/100))/(1-E11/100)</f>
        <v>1.2050284843667198</v>
      </c>
      <c r="F27" s="224">
        <f>(E27-1)*100</f>
        <v>20.502848436671982</v>
      </c>
      <c r="J27" s="198"/>
    </row>
    <row r="28" spans="1:15">
      <c r="A28" s="225" t="s">
        <v>201</v>
      </c>
      <c r="B28" s="225"/>
      <c r="J28" s="198"/>
    </row>
    <row r="29" spans="1:15">
      <c r="A29" s="225"/>
      <c r="B29" s="225"/>
      <c r="J29" s="198"/>
    </row>
    <row r="30" spans="1:15">
      <c r="A30" s="225" t="s">
        <v>202</v>
      </c>
      <c r="B30" s="225"/>
      <c r="J30" s="198"/>
    </row>
    <row r="31" spans="1:15">
      <c r="A31" s="225" t="s">
        <v>203</v>
      </c>
      <c r="B31" s="225"/>
      <c r="J31" s="198"/>
    </row>
    <row r="32" spans="1:15">
      <c r="A32" s="225" t="s">
        <v>204</v>
      </c>
      <c r="B32" s="225"/>
      <c r="J32" s="198"/>
    </row>
    <row r="33" spans="1:10">
      <c r="A33" s="225" t="s">
        <v>205</v>
      </c>
      <c r="B33" s="225"/>
      <c r="J33" s="198"/>
    </row>
    <row r="34" spans="1:10">
      <c r="A34" s="225"/>
      <c r="B34" s="225"/>
      <c r="J34" s="198"/>
    </row>
    <row r="35" spans="1:10">
      <c r="A35" s="228" t="s">
        <v>206</v>
      </c>
      <c r="B35" s="235"/>
      <c r="C35" s="229"/>
      <c r="D35" s="229"/>
      <c r="E35" s="235">
        <f>F27</f>
        <v>20.502848436671982</v>
      </c>
      <c r="J35" s="198"/>
    </row>
    <row r="36" spans="1:10">
      <c r="A36" s="225"/>
      <c r="B36" s="225"/>
      <c r="J36" s="198"/>
    </row>
    <row r="37" spans="1:10">
      <c r="A37" s="225"/>
      <c r="B37" s="225"/>
      <c r="J37" s="198"/>
    </row>
    <row r="38" spans="1:10">
      <c r="A38" s="225"/>
      <c r="B38" s="225"/>
      <c r="J38" s="198"/>
    </row>
    <row r="39" spans="1:10">
      <c r="A39" s="225"/>
      <c r="B39" s="225"/>
      <c r="J39" s="198"/>
    </row>
    <row r="40" spans="1:10">
      <c r="A40" s="225"/>
      <c r="B40" s="225"/>
      <c r="J40" s="198"/>
    </row>
    <row r="41" spans="1:10">
      <c r="A41" s="225"/>
      <c r="B41" s="225"/>
      <c r="J41" s="198"/>
    </row>
    <row r="42" spans="1:10">
      <c r="A42" s="225"/>
      <c r="B42" s="225"/>
      <c r="J42" s="198"/>
    </row>
    <row r="43" spans="1:10">
      <c r="A43" s="225"/>
      <c r="B43" s="225"/>
      <c r="J43" s="198"/>
    </row>
    <row r="44" spans="1:10">
      <c r="A44" s="225"/>
      <c r="B44" s="225"/>
      <c r="J44" s="198"/>
    </row>
    <row r="45" spans="1:10">
      <c r="A45" s="225"/>
      <c r="B45" s="225"/>
      <c r="J45" s="198"/>
    </row>
    <row r="46" spans="1:10">
      <c r="A46" s="225"/>
      <c r="B46" s="225"/>
      <c r="J46" s="198"/>
    </row>
    <row r="47" spans="1:10">
      <c r="A47" s="225"/>
      <c r="B47" s="225"/>
    </row>
    <row r="48" spans="1:10">
      <c r="A48" s="225"/>
      <c r="B48" s="225"/>
    </row>
  </sheetData>
  <mergeCells count="4">
    <mergeCell ref="A1:E1"/>
    <mergeCell ref="A3:E3"/>
    <mergeCell ref="A4:E4"/>
    <mergeCell ref="A5:E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Y46"/>
  <sheetViews>
    <sheetView view="pageBreakPreview" topLeftCell="A4" zoomScale="60" workbookViewId="0">
      <selection activeCell="BE15" sqref="BE15"/>
    </sheetView>
  </sheetViews>
  <sheetFormatPr defaultRowHeight="15"/>
  <cols>
    <col min="1" max="1" width="6.5703125" customWidth="1"/>
    <col min="2" max="2" width="43" customWidth="1"/>
    <col min="3" max="3" width="13.85546875" customWidth="1"/>
    <col min="4" max="22" width="2.7109375" customWidth="1"/>
    <col min="23" max="51" width="3.7109375" customWidth="1"/>
  </cols>
  <sheetData>
    <row r="1" spans="1:51">
      <c r="A1" s="390" t="s">
        <v>272</v>
      </c>
      <c r="B1" s="390"/>
      <c r="C1" s="390"/>
      <c r="D1" s="390"/>
      <c r="E1" s="390"/>
      <c r="F1" s="390"/>
      <c r="G1" s="390"/>
      <c r="H1" s="390"/>
      <c r="I1" s="390"/>
      <c r="J1" s="390"/>
      <c r="K1" s="390"/>
      <c r="L1" s="390"/>
      <c r="M1" s="390"/>
      <c r="N1" s="390"/>
      <c r="O1" s="390"/>
      <c r="P1" s="390"/>
      <c r="Q1" s="390"/>
      <c r="R1" s="390"/>
      <c r="S1" s="390"/>
      <c r="T1" s="390"/>
      <c r="U1" s="390"/>
      <c r="V1" s="390"/>
      <c r="W1" s="390"/>
      <c r="X1" s="390"/>
      <c r="Y1" s="390"/>
      <c r="Z1" s="390"/>
      <c r="AA1" s="390"/>
      <c r="AB1" s="390"/>
      <c r="AC1" s="390"/>
      <c r="AD1" s="390"/>
      <c r="AE1" s="390"/>
      <c r="AF1" s="390"/>
      <c r="AG1" s="390"/>
      <c r="AH1" s="390"/>
      <c r="AI1" s="390"/>
      <c r="AJ1" s="390"/>
      <c r="AK1" s="390"/>
      <c r="AL1" s="390"/>
      <c r="AM1" s="390"/>
      <c r="AN1" s="390"/>
      <c r="AO1" s="390"/>
      <c r="AP1" s="390"/>
      <c r="AQ1" s="390"/>
      <c r="AR1" s="390"/>
      <c r="AS1" s="390"/>
      <c r="AT1" s="390"/>
      <c r="AU1" s="390"/>
      <c r="AV1" s="390"/>
      <c r="AW1" s="390"/>
      <c r="AX1" s="390"/>
      <c r="AY1" s="390"/>
    </row>
    <row r="2" spans="1:51">
      <c r="A2" s="390" t="s">
        <v>217</v>
      </c>
      <c r="B2" s="390"/>
      <c r="C2" s="390"/>
      <c r="D2" s="390"/>
      <c r="E2" s="390"/>
      <c r="F2" s="390"/>
      <c r="G2" s="390"/>
      <c r="H2" s="390"/>
      <c r="I2" s="390"/>
      <c r="J2" s="390"/>
      <c r="K2" s="390"/>
      <c r="L2" s="390"/>
      <c r="M2" s="390"/>
      <c r="N2" s="390"/>
      <c r="O2" s="390"/>
      <c r="P2" s="390"/>
      <c r="Q2" s="390"/>
      <c r="R2" s="390"/>
      <c r="S2" s="390"/>
      <c r="T2" s="390"/>
      <c r="U2" s="390"/>
      <c r="V2" s="390"/>
      <c r="W2" s="390"/>
      <c r="X2" s="390"/>
      <c r="Y2" s="390"/>
      <c r="Z2" s="390"/>
      <c r="AA2" s="390"/>
      <c r="AB2" s="390"/>
      <c r="AC2" s="390"/>
      <c r="AD2" s="390"/>
      <c r="AE2" s="390"/>
      <c r="AF2" s="390"/>
      <c r="AG2" s="390"/>
      <c r="AH2" s="390"/>
      <c r="AI2" s="390"/>
      <c r="AJ2" s="390"/>
      <c r="AK2" s="390"/>
      <c r="AL2" s="390"/>
      <c r="AM2" s="390"/>
      <c r="AN2" s="390"/>
      <c r="AO2" s="390"/>
      <c r="AP2" s="390"/>
      <c r="AQ2" s="390"/>
      <c r="AR2" s="390"/>
      <c r="AS2" s="390"/>
      <c r="AT2" s="390"/>
      <c r="AU2" s="390"/>
      <c r="AV2" s="390"/>
      <c r="AW2" s="390"/>
      <c r="AX2" s="390"/>
      <c r="AY2" s="390"/>
    </row>
    <row r="3" spans="1:51" ht="15" customHeight="1">
      <c r="A3" s="331" t="s">
        <v>247</v>
      </c>
      <c r="B3" s="391" t="s">
        <v>251</v>
      </c>
      <c r="C3" s="391"/>
      <c r="D3" s="391"/>
      <c r="E3" s="391"/>
      <c r="F3" s="391"/>
      <c r="G3" s="391"/>
      <c r="H3" s="391"/>
      <c r="I3" s="391"/>
      <c r="J3" s="392" t="s">
        <v>252</v>
      </c>
      <c r="K3" s="392"/>
      <c r="L3" s="392"/>
      <c r="M3" s="392"/>
      <c r="N3" s="392"/>
      <c r="O3" s="392"/>
      <c r="P3" s="392"/>
      <c r="Q3" s="392"/>
      <c r="R3" s="392"/>
      <c r="S3" s="392"/>
      <c r="T3" s="392"/>
      <c r="U3" s="392"/>
      <c r="V3" s="392"/>
      <c r="W3" s="392"/>
      <c r="X3" s="392"/>
      <c r="Y3" s="392"/>
      <c r="Z3" s="392"/>
      <c r="AA3" s="392"/>
      <c r="AB3" s="392"/>
      <c r="AC3" s="392"/>
      <c r="AD3" s="392"/>
      <c r="AE3" s="392"/>
      <c r="AF3" s="392"/>
      <c r="AG3" s="392"/>
      <c r="AH3" s="392"/>
      <c r="AI3" s="392"/>
      <c r="AJ3" s="392"/>
      <c r="AK3" s="392"/>
      <c r="AL3" s="392"/>
      <c r="AM3" s="392"/>
      <c r="AN3" s="392"/>
      <c r="AO3" s="392"/>
      <c r="AP3" s="392"/>
      <c r="AQ3" s="392"/>
      <c r="AR3" s="392"/>
      <c r="AS3" s="392"/>
      <c r="AT3" s="392"/>
      <c r="AU3" s="392"/>
      <c r="AV3" s="392"/>
      <c r="AW3" s="392"/>
      <c r="AX3" s="392"/>
      <c r="AY3" s="392"/>
    </row>
    <row r="4" spans="1:51" ht="22.5" customHeight="1">
      <c r="A4" s="393" t="s">
        <v>4</v>
      </c>
      <c r="B4" s="394" t="s">
        <v>218</v>
      </c>
      <c r="C4" s="394" t="s">
        <v>219</v>
      </c>
      <c r="D4" s="391" t="s">
        <v>220</v>
      </c>
      <c r="E4" s="391"/>
      <c r="F4" s="391"/>
      <c r="G4" s="391"/>
      <c r="H4" s="391"/>
      <c r="I4" s="391"/>
      <c r="J4" s="391" t="s">
        <v>221</v>
      </c>
      <c r="K4" s="391"/>
      <c r="L4" s="391"/>
      <c r="M4" s="391"/>
      <c r="N4" s="391"/>
      <c r="O4" s="391"/>
      <c r="P4" s="391" t="s">
        <v>222</v>
      </c>
      <c r="Q4" s="391"/>
      <c r="R4" s="391"/>
      <c r="S4" s="391"/>
      <c r="T4" s="391"/>
      <c r="U4" s="391"/>
      <c r="V4" s="391" t="s">
        <v>223</v>
      </c>
      <c r="W4" s="391"/>
      <c r="X4" s="391"/>
      <c r="Y4" s="391"/>
      <c r="Z4" s="391"/>
      <c r="AA4" s="391"/>
      <c r="AB4" s="391" t="s">
        <v>224</v>
      </c>
      <c r="AC4" s="391"/>
      <c r="AD4" s="391"/>
      <c r="AE4" s="391"/>
      <c r="AF4" s="391"/>
      <c r="AG4" s="391"/>
      <c r="AH4" s="391" t="s">
        <v>225</v>
      </c>
      <c r="AI4" s="391"/>
      <c r="AJ4" s="391"/>
      <c r="AK4" s="391"/>
      <c r="AL4" s="391"/>
      <c r="AM4" s="391"/>
      <c r="AN4" s="391" t="s">
        <v>226</v>
      </c>
      <c r="AO4" s="391"/>
      <c r="AP4" s="391"/>
      <c r="AQ4" s="391"/>
      <c r="AR4" s="391"/>
      <c r="AS4" s="391"/>
      <c r="AT4" s="391" t="s">
        <v>227</v>
      </c>
      <c r="AU4" s="391"/>
      <c r="AV4" s="391"/>
      <c r="AW4" s="391"/>
      <c r="AX4" s="391"/>
      <c r="AY4" s="391"/>
    </row>
    <row r="5" spans="1:51" ht="21.75" customHeight="1">
      <c r="A5" s="393"/>
      <c r="B5" s="394"/>
      <c r="C5" s="394"/>
      <c r="D5" s="332">
        <v>5</v>
      </c>
      <c r="E5" s="332">
        <v>10</v>
      </c>
      <c r="F5" s="332">
        <v>15</v>
      </c>
      <c r="G5" s="332">
        <v>20</v>
      </c>
      <c r="H5" s="332">
        <v>25</v>
      </c>
      <c r="I5" s="332">
        <v>30</v>
      </c>
      <c r="J5" s="330">
        <v>35</v>
      </c>
      <c r="K5" s="330">
        <v>40</v>
      </c>
      <c r="L5" s="330">
        <v>45</v>
      </c>
      <c r="M5" s="330">
        <v>50</v>
      </c>
      <c r="N5" s="330">
        <v>55</v>
      </c>
      <c r="O5" s="330">
        <v>60</v>
      </c>
      <c r="P5" s="330">
        <v>65</v>
      </c>
      <c r="Q5" s="330">
        <v>70</v>
      </c>
      <c r="R5" s="330">
        <v>75</v>
      </c>
      <c r="S5" s="330">
        <v>80</v>
      </c>
      <c r="T5" s="330">
        <v>85</v>
      </c>
      <c r="U5" s="330">
        <v>90</v>
      </c>
      <c r="V5" s="330">
        <v>95</v>
      </c>
      <c r="W5" s="330">
        <v>100</v>
      </c>
      <c r="X5" s="330">
        <v>105</v>
      </c>
      <c r="Y5" s="330">
        <v>110</v>
      </c>
      <c r="Z5" s="330">
        <v>115</v>
      </c>
      <c r="AA5" s="330">
        <v>120</v>
      </c>
      <c r="AB5" s="330">
        <v>125</v>
      </c>
      <c r="AC5" s="330">
        <v>130</v>
      </c>
      <c r="AD5" s="330">
        <v>135</v>
      </c>
      <c r="AE5" s="330">
        <v>140</v>
      </c>
      <c r="AF5" s="330">
        <v>145</v>
      </c>
      <c r="AG5" s="330">
        <v>150</v>
      </c>
      <c r="AH5" s="330">
        <v>155</v>
      </c>
      <c r="AI5" s="330">
        <v>160</v>
      </c>
      <c r="AJ5" s="330">
        <v>165</v>
      </c>
      <c r="AK5" s="330">
        <v>170</v>
      </c>
      <c r="AL5" s="330">
        <v>175</v>
      </c>
      <c r="AM5" s="330">
        <v>180</v>
      </c>
      <c r="AN5" s="330">
        <v>185</v>
      </c>
      <c r="AO5" s="330">
        <v>190</v>
      </c>
      <c r="AP5" s="330">
        <v>195</v>
      </c>
      <c r="AQ5" s="330">
        <v>200</v>
      </c>
      <c r="AR5" s="330">
        <v>205</v>
      </c>
      <c r="AS5" s="330">
        <v>210</v>
      </c>
      <c r="AT5" s="330">
        <v>215</v>
      </c>
      <c r="AU5" s="330">
        <v>220</v>
      </c>
      <c r="AV5" s="330"/>
      <c r="AW5" s="330"/>
      <c r="AX5" s="330"/>
      <c r="AY5" s="330"/>
    </row>
    <row r="6" spans="1:51">
      <c r="A6" s="333"/>
      <c r="B6" s="295" t="s">
        <v>228</v>
      </c>
      <c r="C6" s="334">
        <f>C7+C8+C9+C10</f>
        <v>80</v>
      </c>
      <c r="D6" s="316"/>
      <c r="E6" s="316"/>
      <c r="F6" s="316"/>
      <c r="G6" s="316"/>
      <c r="H6" s="316"/>
      <c r="I6" s="316"/>
      <c r="J6" s="316"/>
      <c r="K6" s="316"/>
      <c r="L6" s="316"/>
      <c r="M6" s="316"/>
      <c r="N6" s="316"/>
      <c r="O6" s="316"/>
      <c r="P6" s="316"/>
      <c r="Q6" s="316"/>
      <c r="R6" s="316"/>
      <c r="S6" s="299"/>
      <c r="T6" s="299"/>
      <c r="U6" s="299"/>
      <c r="V6" s="301"/>
      <c r="W6" s="301"/>
      <c r="X6" s="301"/>
      <c r="Y6" s="301"/>
      <c r="Z6" s="301"/>
      <c r="AA6" s="301"/>
      <c r="AB6" s="301"/>
      <c r="AC6" s="301"/>
      <c r="AD6" s="301"/>
      <c r="AE6" s="301"/>
      <c r="AF6" s="301"/>
      <c r="AG6" s="301"/>
      <c r="AH6" s="301"/>
      <c r="AI6" s="301"/>
      <c r="AJ6" s="301"/>
      <c r="AK6" s="301"/>
      <c r="AL6" s="301"/>
      <c r="AM6" s="301"/>
      <c r="AN6" s="301"/>
      <c r="AO6" s="301"/>
      <c r="AP6" s="301"/>
      <c r="AQ6" s="301"/>
      <c r="AR6" s="301"/>
      <c r="AS6" s="301"/>
      <c r="AT6" s="301"/>
      <c r="AU6" s="301"/>
      <c r="AV6" s="301"/>
      <c r="AW6" s="301"/>
      <c r="AX6" s="301"/>
      <c r="AY6" s="301"/>
    </row>
    <row r="7" spans="1:51">
      <c r="A7" s="333"/>
      <c r="B7" s="300" t="s">
        <v>253</v>
      </c>
      <c r="C7" s="317">
        <v>60</v>
      </c>
      <c r="D7" s="296"/>
      <c r="E7" s="296"/>
      <c r="F7" s="296"/>
      <c r="G7" s="296"/>
      <c r="H7" s="296"/>
      <c r="I7" s="296"/>
      <c r="J7" s="296"/>
      <c r="K7" s="296"/>
      <c r="L7" s="296"/>
      <c r="M7" s="296"/>
      <c r="N7" s="296"/>
      <c r="O7" s="296"/>
      <c r="P7" s="299"/>
      <c r="Q7" s="299"/>
      <c r="R7" s="299"/>
      <c r="S7" s="299"/>
      <c r="T7" s="299"/>
      <c r="U7" s="299"/>
      <c r="V7" s="301"/>
      <c r="W7" s="301"/>
      <c r="X7" s="301"/>
      <c r="Y7" s="301"/>
      <c r="Z7" s="301"/>
      <c r="AA7" s="301"/>
      <c r="AB7" s="301"/>
      <c r="AC7" s="301"/>
      <c r="AD7" s="301"/>
      <c r="AE7" s="301"/>
      <c r="AF7" s="301"/>
      <c r="AG7" s="301"/>
      <c r="AH7" s="301"/>
      <c r="AI7" s="301"/>
      <c r="AJ7" s="301"/>
      <c r="AK7" s="301"/>
      <c r="AL7" s="301"/>
      <c r="AM7" s="301"/>
      <c r="AN7" s="301"/>
      <c r="AO7" s="301"/>
      <c r="AP7" s="301"/>
      <c r="AQ7" s="301"/>
      <c r="AR7" s="301"/>
      <c r="AS7" s="301"/>
      <c r="AT7" s="301"/>
      <c r="AU7" s="301"/>
      <c r="AV7" s="301"/>
      <c r="AW7" s="301"/>
      <c r="AX7" s="301"/>
      <c r="AY7" s="301"/>
    </row>
    <row r="8" spans="1:51">
      <c r="A8" s="333"/>
      <c r="B8" s="300" t="s">
        <v>254</v>
      </c>
      <c r="C8" s="317">
        <v>10</v>
      </c>
      <c r="D8" s="299"/>
      <c r="E8" s="299"/>
      <c r="F8" s="299"/>
      <c r="G8" s="299"/>
      <c r="H8" s="299"/>
      <c r="I8" s="299"/>
      <c r="J8" s="299"/>
      <c r="K8" s="299"/>
      <c r="L8" s="299"/>
      <c r="M8" s="299"/>
      <c r="N8" s="299"/>
      <c r="O8" s="296"/>
      <c r="P8" s="296"/>
      <c r="Q8" s="299"/>
      <c r="R8" s="299"/>
      <c r="S8" s="299"/>
      <c r="T8" s="299"/>
      <c r="U8" s="299"/>
      <c r="V8" s="301"/>
      <c r="W8" s="301"/>
      <c r="X8" s="301"/>
      <c r="Y8" s="301"/>
      <c r="Z8" s="301"/>
      <c r="AA8" s="301"/>
      <c r="AB8" s="301"/>
      <c r="AC8" s="301"/>
      <c r="AD8" s="301"/>
      <c r="AE8" s="301"/>
      <c r="AF8" s="301"/>
      <c r="AG8" s="301"/>
      <c r="AH8" s="301"/>
      <c r="AI8" s="301"/>
      <c r="AJ8" s="301"/>
      <c r="AK8" s="301"/>
      <c r="AL8" s="301"/>
      <c r="AM8" s="301"/>
      <c r="AN8" s="301"/>
      <c r="AO8" s="301"/>
      <c r="AP8" s="301"/>
      <c r="AQ8" s="301"/>
      <c r="AR8" s="301"/>
      <c r="AS8" s="301"/>
      <c r="AT8" s="301"/>
      <c r="AU8" s="301"/>
      <c r="AV8" s="301"/>
      <c r="AW8" s="301"/>
      <c r="AX8" s="301"/>
      <c r="AY8" s="301"/>
    </row>
    <row r="9" spans="1:51">
      <c r="A9" s="333"/>
      <c r="B9" s="300" t="s">
        <v>230</v>
      </c>
      <c r="C9" s="317">
        <v>5</v>
      </c>
      <c r="D9" s="299"/>
      <c r="E9" s="299"/>
      <c r="F9" s="299"/>
      <c r="G9" s="299"/>
      <c r="H9" s="299"/>
      <c r="I9" s="299"/>
      <c r="J9" s="299"/>
      <c r="K9" s="299"/>
      <c r="L9" s="299"/>
      <c r="M9" s="299"/>
      <c r="N9" s="299"/>
      <c r="O9" s="299"/>
      <c r="P9" s="299"/>
      <c r="Q9" s="296"/>
      <c r="R9" s="299"/>
      <c r="S9" s="299"/>
      <c r="T9" s="299"/>
      <c r="U9" s="299"/>
      <c r="V9" s="301"/>
      <c r="W9" s="301"/>
      <c r="X9" s="301"/>
      <c r="Y9" s="301"/>
      <c r="Z9" s="301"/>
      <c r="AA9" s="301"/>
      <c r="AB9" s="301"/>
      <c r="AC9" s="301"/>
      <c r="AD9" s="301"/>
      <c r="AE9" s="301"/>
      <c r="AF9" s="301"/>
      <c r="AG9" s="301"/>
      <c r="AH9" s="301"/>
      <c r="AI9" s="301"/>
      <c r="AJ9" s="301"/>
      <c r="AK9" s="301"/>
      <c r="AL9" s="301"/>
      <c r="AM9" s="301"/>
      <c r="AN9" s="301"/>
      <c r="AO9" s="301"/>
      <c r="AP9" s="301"/>
      <c r="AQ9" s="301"/>
      <c r="AR9" s="301"/>
      <c r="AS9" s="301"/>
      <c r="AT9" s="301"/>
      <c r="AU9" s="301"/>
      <c r="AV9" s="301"/>
      <c r="AW9" s="301"/>
      <c r="AX9" s="301"/>
      <c r="AY9" s="301"/>
    </row>
    <row r="10" spans="1:51">
      <c r="A10" s="333"/>
      <c r="B10" s="300" t="s">
        <v>231</v>
      </c>
      <c r="C10" s="317">
        <v>5</v>
      </c>
      <c r="D10" s="299"/>
      <c r="E10" s="299"/>
      <c r="F10" s="299"/>
      <c r="G10" s="299"/>
      <c r="H10" s="299"/>
      <c r="I10" s="299"/>
      <c r="J10" s="299"/>
      <c r="K10" s="299"/>
      <c r="L10" s="299"/>
      <c r="M10" s="299"/>
      <c r="N10" s="299"/>
      <c r="O10" s="299"/>
      <c r="P10" s="299"/>
      <c r="Q10" s="299"/>
      <c r="R10" s="296"/>
      <c r="S10" s="299"/>
      <c r="T10" s="299"/>
      <c r="U10" s="299"/>
      <c r="V10" s="301"/>
      <c r="W10" s="301"/>
      <c r="X10" s="301"/>
      <c r="Y10" s="301"/>
      <c r="Z10" s="301"/>
      <c r="AA10" s="301"/>
      <c r="AB10" s="301"/>
      <c r="AC10" s="301"/>
      <c r="AD10" s="301"/>
      <c r="AE10" s="301"/>
      <c r="AF10" s="301"/>
      <c r="AG10" s="301"/>
      <c r="AH10" s="301"/>
      <c r="AI10" s="301"/>
      <c r="AJ10" s="301"/>
      <c r="AK10" s="301"/>
      <c r="AL10" s="301"/>
      <c r="AM10" s="301"/>
      <c r="AN10" s="301"/>
      <c r="AO10" s="301"/>
      <c r="AP10" s="301"/>
      <c r="AQ10" s="301"/>
      <c r="AR10" s="301"/>
      <c r="AS10" s="301"/>
      <c r="AT10" s="301"/>
      <c r="AU10" s="301"/>
      <c r="AV10" s="301"/>
      <c r="AW10" s="301"/>
      <c r="AX10" s="301"/>
      <c r="AY10" s="301"/>
    </row>
    <row r="11" spans="1:51">
      <c r="A11" s="333"/>
      <c r="B11" s="295" t="s">
        <v>229</v>
      </c>
      <c r="C11" s="334">
        <f>C12+C13+C14+C15</f>
        <v>40</v>
      </c>
      <c r="D11" s="335"/>
      <c r="E11" s="335"/>
      <c r="F11" s="335"/>
      <c r="G11" s="335"/>
      <c r="H11" s="335"/>
      <c r="I11" s="335"/>
      <c r="J11" s="335"/>
      <c r="K11" s="299"/>
      <c r="L11" s="299"/>
      <c r="M11" s="299"/>
      <c r="N11" s="299"/>
      <c r="O11" s="299"/>
      <c r="P11" s="299"/>
      <c r="Q11" s="299"/>
      <c r="R11" s="299"/>
      <c r="S11" s="299"/>
      <c r="T11" s="299"/>
      <c r="U11" s="299"/>
      <c r="V11" s="297"/>
      <c r="W11" s="297"/>
      <c r="X11" s="297"/>
      <c r="Y11" s="297"/>
      <c r="Z11" s="297"/>
      <c r="AA11" s="297"/>
      <c r="AB11" s="297"/>
      <c r="AC11" s="297"/>
      <c r="AD11" s="297"/>
      <c r="AE11" s="297"/>
      <c r="AF11" s="297"/>
      <c r="AG11" s="297"/>
      <c r="AH11" s="297"/>
      <c r="AI11" s="297"/>
      <c r="AJ11" s="297"/>
      <c r="AK11" s="297"/>
      <c r="AL11" s="297"/>
      <c r="AM11" s="297"/>
      <c r="AN11" s="297"/>
      <c r="AO11" s="297"/>
      <c r="AP11" s="297"/>
      <c r="AQ11" s="297"/>
      <c r="AR11" s="297"/>
      <c r="AS11" s="297"/>
      <c r="AT11" s="297"/>
      <c r="AU11" s="297"/>
      <c r="AV11" s="297"/>
      <c r="AW11" s="297"/>
      <c r="AX11" s="297"/>
      <c r="AY11" s="297"/>
    </row>
    <row r="12" spans="1:51" s="318" customFormat="1" ht="12.75">
      <c r="A12" s="300"/>
      <c r="B12" s="300" t="s">
        <v>255</v>
      </c>
      <c r="C12" s="317">
        <v>20</v>
      </c>
      <c r="D12" s="296"/>
      <c r="E12" s="296"/>
      <c r="F12" s="296"/>
      <c r="G12" s="296"/>
      <c r="H12" s="300"/>
      <c r="I12" s="300"/>
      <c r="J12" s="300"/>
      <c r="K12" s="300"/>
      <c r="L12" s="300"/>
      <c r="M12" s="300"/>
      <c r="N12" s="300"/>
      <c r="O12" s="300"/>
      <c r="P12" s="300"/>
      <c r="Q12" s="300"/>
      <c r="R12" s="300"/>
      <c r="S12" s="300"/>
      <c r="T12" s="300"/>
      <c r="U12" s="300"/>
      <c r="V12" s="300"/>
      <c r="W12" s="300"/>
      <c r="X12" s="300"/>
      <c r="Y12" s="300"/>
      <c r="Z12" s="300"/>
      <c r="AA12" s="300"/>
      <c r="AB12" s="300"/>
      <c r="AC12" s="300"/>
      <c r="AD12" s="300"/>
      <c r="AE12" s="300"/>
      <c r="AF12" s="300"/>
      <c r="AG12" s="300"/>
      <c r="AH12" s="297"/>
      <c r="AI12" s="297"/>
      <c r="AJ12" s="297"/>
      <c r="AK12" s="297"/>
      <c r="AL12" s="297"/>
      <c r="AM12" s="297"/>
      <c r="AN12" s="297"/>
      <c r="AO12" s="297"/>
      <c r="AP12" s="297"/>
      <c r="AQ12" s="297"/>
      <c r="AR12" s="297"/>
      <c r="AS12" s="297"/>
      <c r="AT12" s="297"/>
      <c r="AU12" s="297"/>
      <c r="AV12" s="297"/>
      <c r="AW12" s="297"/>
      <c r="AX12" s="297"/>
      <c r="AY12" s="297"/>
    </row>
    <row r="13" spans="1:51">
      <c r="A13" s="333"/>
      <c r="B13" s="300" t="s">
        <v>254</v>
      </c>
      <c r="C13" s="317">
        <v>10</v>
      </c>
      <c r="D13" s="299"/>
      <c r="E13" s="299"/>
      <c r="F13" s="299"/>
      <c r="G13" s="296"/>
      <c r="H13" s="296"/>
      <c r="I13" s="299"/>
      <c r="J13" s="299"/>
      <c r="K13" s="299"/>
      <c r="L13" s="299"/>
      <c r="M13" s="299"/>
      <c r="N13" s="299"/>
      <c r="O13" s="299"/>
      <c r="P13" s="299"/>
      <c r="Q13" s="299"/>
      <c r="R13" s="299"/>
      <c r="S13" s="299"/>
      <c r="T13" s="299"/>
      <c r="U13" s="299"/>
      <c r="V13" s="297"/>
      <c r="W13" s="297"/>
      <c r="X13" s="297"/>
      <c r="Y13" s="297"/>
      <c r="Z13" s="297"/>
      <c r="AA13" s="297"/>
      <c r="AB13" s="297"/>
      <c r="AC13" s="297"/>
      <c r="AD13" s="297"/>
      <c r="AE13" s="297"/>
      <c r="AF13" s="297"/>
      <c r="AG13" s="297"/>
      <c r="AH13" s="297"/>
      <c r="AI13" s="297"/>
      <c r="AJ13" s="297"/>
      <c r="AK13" s="297"/>
      <c r="AL13" s="297"/>
      <c r="AM13" s="297"/>
      <c r="AN13" s="297"/>
      <c r="AO13" s="297"/>
      <c r="AP13" s="297"/>
      <c r="AQ13" s="297"/>
      <c r="AR13" s="297"/>
      <c r="AS13" s="297"/>
      <c r="AT13" s="297"/>
      <c r="AU13" s="297"/>
      <c r="AV13" s="297"/>
      <c r="AW13" s="297"/>
      <c r="AX13" s="297"/>
      <c r="AY13" s="297"/>
    </row>
    <row r="14" spans="1:51">
      <c r="A14" s="333"/>
      <c r="B14" s="300" t="s">
        <v>230</v>
      </c>
      <c r="C14" s="317">
        <v>5</v>
      </c>
      <c r="D14" s="298"/>
      <c r="E14" s="298"/>
      <c r="F14" s="298"/>
      <c r="G14" s="298"/>
      <c r="H14" s="298"/>
      <c r="I14" s="296"/>
      <c r="J14" s="299"/>
      <c r="K14" s="299"/>
      <c r="L14" s="299"/>
      <c r="M14" s="299"/>
      <c r="N14" s="299"/>
      <c r="O14" s="299"/>
      <c r="P14" s="297"/>
      <c r="Q14" s="298"/>
      <c r="R14" s="298"/>
      <c r="S14" s="298"/>
      <c r="T14" s="298"/>
      <c r="U14" s="298"/>
      <c r="V14" s="299"/>
      <c r="W14" s="299"/>
      <c r="X14" s="299"/>
      <c r="Y14" s="299"/>
      <c r="Z14" s="299"/>
      <c r="AA14" s="299"/>
      <c r="AB14" s="299"/>
      <c r="AC14" s="299"/>
      <c r="AD14" s="299"/>
      <c r="AE14" s="297"/>
      <c r="AF14" s="297"/>
      <c r="AG14" s="297"/>
      <c r="AH14" s="297"/>
      <c r="AI14" s="297"/>
      <c r="AJ14" s="297"/>
      <c r="AK14" s="297"/>
      <c r="AL14" s="297"/>
      <c r="AM14" s="297"/>
      <c r="AN14" s="297"/>
      <c r="AO14" s="297"/>
      <c r="AP14" s="297"/>
      <c r="AQ14" s="319"/>
      <c r="AR14" s="297"/>
      <c r="AS14" s="297"/>
      <c r="AT14" s="319"/>
      <c r="AU14" s="319"/>
      <c r="AV14" s="319"/>
      <c r="AW14" s="319"/>
      <c r="AX14" s="319"/>
      <c r="AY14" s="319"/>
    </row>
    <row r="15" spans="1:51">
      <c r="A15" s="336"/>
      <c r="B15" s="300" t="s">
        <v>231</v>
      </c>
      <c r="C15" s="337">
        <v>5</v>
      </c>
      <c r="D15" s="298"/>
      <c r="E15" s="298"/>
      <c r="F15" s="298"/>
      <c r="G15" s="298"/>
      <c r="H15" s="298"/>
      <c r="I15" s="298"/>
      <c r="J15" s="296"/>
      <c r="K15" s="299"/>
      <c r="L15" s="299"/>
      <c r="M15" s="297"/>
      <c r="N15" s="297"/>
      <c r="O15" s="297"/>
      <c r="P15" s="297"/>
      <c r="Q15" s="298"/>
      <c r="R15" s="298"/>
      <c r="S15" s="298"/>
      <c r="T15" s="298"/>
      <c r="U15" s="297"/>
      <c r="V15" s="297"/>
      <c r="W15" s="297"/>
      <c r="X15" s="297"/>
      <c r="Y15" s="299"/>
      <c r="Z15" s="299"/>
      <c r="AA15" s="299"/>
      <c r="AB15" s="299"/>
      <c r="AC15" s="299"/>
      <c r="AD15" s="299"/>
      <c r="AE15" s="299"/>
      <c r="AF15" s="299"/>
      <c r="AG15" s="299"/>
      <c r="AH15" s="299"/>
      <c r="AI15" s="299"/>
      <c r="AJ15" s="297"/>
      <c r="AK15" s="297"/>
      <c r="AL15" s="297"/>
      <c r="AM15" s="297"/>
      <c r="AN15" s="301"/>
      <c r="AO15" s="301"/>
      <c r="AP15" s="301"/>
      <c r="AQ15" s="319"/>
      <c r="AR15" s="297"/>
      <c r="AS15" s="301"/>
      <c r="AT15" s="301"/>
      <c r="AU15" s="301"/>
      <c r="AV15" s="301"/>
      <c r="AW15" s="301"/>
      <c r="AX15" s="319"/>
      <c r="AY15" s="319"/>
    </row>
    <row r="16" spans="1:51">
      <c r="A16" s="336"/>
      <c r="B16" s="297" t="s">
        <v>244</v>
      </c>
      <c r="C16" s="334">
        <v>155</v>
      </c>
      <c r="D16" s="320"/>
      <c r="E16" s="320"/>
      <c r="F16" s="320"/>
      <c r="G16" s="320"/>
      <c r="H16" s="320"/>
      <c r="I16" s="320"/>
      <c r="J16" s="321"/>
      <c r="K16" s="321"/>
      <c r="L16" s="321"/>
      <c r="M16" s="321"/>
      <c r="N16" s="321"/>
      <c r="O16" s="321"/>
      <c r="P16" s="322"/>
      <c r="Q16" s="320"/>
      <c r="R16" s="320"/>
      <c r="S16" s="320"/>
      <c r="T16" s="320"/>
      <c r="U16" s="322"/>
      <c r="V16" s="322"/>
      <c r="W16" s="322"/>
      <c r="X16" s="322"/>
      <c r="Y16" s="321"/>
      <c r="Z16" s="321"/>
      <c r="AA16" s="321"/>
      <c r="AB16" s="321"/>
      <c r="AC16" s="321"/>
      <c r="AD16" s="321"/>
      <c r="AE16" s="321"/>
      <c r="AF16" s="321"/>
      <c r="AG16" s="321"/>
      <c r="AH16" s="321"/>
      <c r="AI16" s="299"/>
      <c r="AJ16" s="299"/>
      <c r="AK16" s="299"/>
      <c r="AL16" s="299"/>
      <c r="AM16" s="299"/>
      <c r="AN16" s="299"/>
      <c r="AO16" s="299"/>
      <c r="AP16" s="301"/>
      <c r="AQ16" s="319"/>
      <c r="AR16" s="297"/>
      <c r="AS16" s="301"/>
      <c r="AT16" s="301"/>
      <c r="AU16" s="301"/>
      <c r="AV16" s="301"/>
      <c r="AW16" s="299"/>
      <c r="AX16" s="319"/>
      <c r="AY16" s="319"/>
    </row>
    <row r="17" spans="1:51">
      <c r="A17" s="336"/>
      <c r="B17" s="300" t="s">
        <v>256</v>
      </c>
      <c r="C17" s="317">
        <v>45</v>
      </c>
      <c r="D17" s="296"/>
      <c r="E17" s="296"/>
      <c r="F17" s="296"/>
      <c r="G17" s="296"/>
      <c r="H17" s="296"/>
      <c r="I17" s="296"/>
      <c r="J17" s="296"/>
      <c r="K17" s="296"/>
      <c r="L17" s="296"/>
      <c r="M17" s="299"/>
      <c r="N17" s="299"/>
      <c r="O17" s="299"/>
      <c r="P17" s="299"/>
      <c r="Q17" s="299"/>
      <c r="R17" s="299"/>
      <c r="S17" s="298"/>
      <c r="T17" s="298"/>
      <c r="U17" s="297"/>
      <c r="V17" s="297"/>
      <c r="W17" s="297"/>
      <c r="X17" s="297"/>
      <c r="Y17" s="299"/>
      <c r="Z17" s="299"/>
      <c r="AA17" s="299"/>
      <c r="AB17" s="299"/>
      <c r="AC17" s="299"/>
      <c r="AD17" s="299"/>
      <c r="AE17" s="299"/>
      <c r="AF17" s="299"/>
      <c r="AG17" s="299"/>
      <c r="AH17" s="299"/>
      <c r="AI17" s="299"/>
      <c r="AJ17" s="299"/>
      <c r="AK17" s="299"/>
      <c r="AL17" s="299"/>
      <c r="AM17" s="299"/>
      <c r="AN17" s="299"/>
      <c r="AO17" s="299"/>
      <c r="AP17" s="301"/>
      <c r="AQ17" s="319"/>
      <c r="AR17" s="297"/>
      <c r="AS17" s="301"/>
      <c r="AT17" s="301"/>
      <c r="AU17" s="301"/>
      <c r="AV17" s="301"/>
      <c r="AW17" s="299"/>
      <c r="AX17" s="319"/>
      <c r="AY17" s="319"/>
    </row>
    <row r="18" spans="1:51">
      <c r="A18" s="336"/>
      <c r="B18" s="300" t="s">
        <v>254</v>
      </c>
      <c r="C18" s="317">
        <v>15</v>
      </c>
      <c r="D18" s="299"/>
      <c r="E18" s="299"/>
      <c r="F18" s="299"/>
      <c r="G18" s="299"/>
      <c r="H18" s="299"/>
      <c r="I18" s="299"/>
      <c r="J18" s="299"/>
      <c r="K18" s="299"/>
      <c r="L18" s="296"/>
      <c r="M18" s="296"/>
      <c r="N18" s="296"/>
      <c r="O18" s="299"/>
      <c r="P18" s="299"/>
      <c r="Q18" s="299"/>
      <c r="R18" s="299"/>
      <c r="S18" s="298"/>
      <c r="T18" s="298"/>
      <c r="U18" s="297"/>
      <c r="V18" s="297"/>
      <c r="W18" s="297"/>
      <c r="X18" s="297"/>
      <c r="Y18" s="299"/>
      <c r="Z18" s="299"/>
      <c r="AA18" s="299"/>
      <c r="AB18" s="299"/>
      <c r="AC18" s="299"/>
      <c r="AD18" s="299"/>
      <c r="AE18" s="299"/>
      <c r="AF18" s="299"/>
      <c r="AG18" s="299"/>
      <c r="AH18" s="299"/>
      <c r="AI18" s="299"/>
      <c r="AJ18" s="299"/>
      <c r="AK18" s="299"/>
      <c r="AL18" s="299"/>
      <c r="AM18" s="299"/>
      <c r="AN18" s="299"/>
      <c r="AO18" s="299"/>
      <c r="AP18" s="301"/>
      <c r="AQ18" s="319"/>
      <c r="AR18" s="297"/>
      <c r="AS18" s="301"/>
      <c r="AT18" s="301"/>
      <c r="AU18" s="301"/>
      <c r="AV18" s="301"/>
      <c r="AW18" s="299"/>
      <c r="AX18" s="319"/>
      <c r="AY18" s="319"/>
    </row>
    <row r="19" spans="1:51">
      <c r="A19" s="336"/>
      <c r="B19" s="300" t="s">
        <v>230</v>
      </c>
      <c r="C19" s="317">
        <v>10</v>
      </c>
      <c r="D19" s="299"/>
      <c r="E19" s="299"/>
      <c r="F19" s="299"/>
      <c r="G19" s="299"/>
      <c r="H19" s="299"/>
      <c r="I19" s="299"/>
      <c r="J19" s="299"/>
      <c r="K19" s="299"/>
      <c r="L19" s="299"/>
      <c r="M19" s="299"/>
      <c r="N19" s="299"/>
      <c r="O19" s="296"/>
      <c r="P19" s="296"/>
      <c r="Q19" s="299"/>
      <c r="R19" s="299"/>
      <c r="S19" s="298"/>
      <c r="T19" s="298"/>
      <c r="U19" s="297"/>
      <c r="V19" s="297"/>
      <c r="W19" s="297"/>
      <c r="X19" s="297"/>
      <c r="Y19" s="299"/>
      <c r="Z19" s="299"/>
      <c r="AA19" s="299"/>
      <c r="AB19" s="299"/>
      <c r="AC19" s="299"/>
      <c r="AD19" s="299"/>
      <c r="AE19" s="299"/>
      <c r="AF19" s="299"/>
      <c r="AG19" s="299"/>
      <c r="AH19" s="299"/>
      <c r="AI19" s="299"/>
      <c r="AJ19" s="299"/>
      <c r="AK19" s="299"/>
      <c r="AL19" s="299"/>
      <c r="AM19" s="299"/>
      <c r="AN19" s="299"/>
      <c r="AO19" s="299"/>
      <c r="AP19" s="301"/>
      <c r="AQ19" s="319"/>
      <c r="AR19" s="297"/>
      <c r="AS19" s="301"/>
      <c r="AT19" s="301"/>
      <c r="AU19" s="301"/>
      <c r="AV19" s="301"/>
      <c r="AW19" s="299"/>
      <c r="AX19" s="319"/>
      <c r="AY19" s="319"/>
    </row>
    <row r="20" spans="1:51">
      <c r="A20" s="336"/>
      <c r="B20" s="300" t="s">
        <v>257</v>
      </c>
      <c r="C20" s="317">
        <v>20</v>
      </c>
      <c r="D20" s="299"/>
      <c r="E20" s="299"/>
      <c r="F20" s="299"/>
      <c r="G20" s="299"/>
      <c r="H20" s="299"/>
      <c r="I20" s="299"/>
      <c r="J20" s="299"/>
      <c r="K20" s="299"/>
      <c r="L20" s="299"/>
      <c r="M20" s="299"/>
      <c r="N20" s="299"/>
      <c r="O20" s="296"/>
      <c r="P20" s="296"/>
      <c r="Q20" s="296"/>
      <c r="R20" s="296"/>
      <c r="S20" s="298"/>
      <c r="T20" s="298"/>
      <c r="U20" s="297"/>
      <c r="V20" s="297"/>
      <c r="W20" s="297"/>
      <c r="X20" s="297"/>
      <c r="Y20" s="299"/>
      <c r="Z20" s="299"/>
      <c r="AA20" s="299"/>
      <c r="AB20" s="299"/>
      <c r="AC20" s="299"/>
      <c r="AD20" s="299"/>
      <c r="AE20" s="299"/>
      <c r="AF20" s="299"/>
      <c r="AG20" s="299"/>
      <c r="AH20" s="299"/>
      <c r="AI20" s="299"/>
      <c r="AJ20" s="299"/>
      <c r="AK20" s="299"/>
      <c r="AL20" s="299"/>
      <c r="AM20" s="299"/>
      <c r="AN20" s="299"/>
      <c r="AO20" s="299"/>
      <c r="AP20" s="301"/>
      <c r="AQ20" s="319"/>
      <c r="AR20" s="297"/>
      <c r="AS20" s="301"/>
      <c r="AT20" s="301"/>
      <c r="AU20" s="301"/>
      <c r="AV20" s="301"/>
      <c r="AW20" s="299"/>
      <c r="AX20" s="319"/>
      <c r="AY20" s="319"/>
    </row>
    <row r="21" spans="1:51">
      <c r="A21" s="336"/>
      <c r="B21" s="300" t="s">
        <v>254</v>
      </c>
      <c r="C21" s="317">
        <v>10</v>
      </c>
      <c r="D21" s="298"/>
      <c r="E21" s="298"/>
      <c r="F21" s="298"/>
      <c r="G21" s="298"/>
      <c r="H21" s="298"/>
      <c r="I21" s="298"/>
      <c r="J21" s="299"/>
      <c r="K21" s="299"/>
      <c r="L21" s="299"/>
      <c r="M21" s="299"/>
      <c r="N21" s="299"/>
      <c r="O21" s="299"/>
      <c r="P21" s="297"/>
      <c r="Q21" s="298"/>
      <c r="R21" s="296"/>
      <c r="S21" s="296"/>
      <c r="T21" s="298"/>
      <c r="U21" s="297"/>
      <c r="V21" s="297"/>
      <c r="W21" s="297"/>
      <c r="X21" s="297"/>
      <c r="Y21" s="299"/>
      <c r="Z21" s="299"/>
      <c r="AA21" s="299"/>
      <c r="AB21" s="299"/>
      <c r="AC21" s="299"/>
      <c r="AD21" s="299"/>
      <c r="AE21" s="299"/>
      <c r="AF21" s="299"/>
      <c r="AG21" s="299"/>
      <c r="AH21" s="299"/>
      <c r="AI21" s="299"/>
      <c r="AJ21" s="299"/>
      <c r="AK21" s="299"/>
      <c r="AL21" s="299"/>
      <c r="AM21" s="299"/>
      <c r="AN21" s="299"/>
      <c r="AO21" s="299"/>
      <c r="AP21" s="301"/>
      <c r="AQ21" s="319"/>
      <c r="AR21" s="297"/>
      <c r="AS21" s="301"/>
      <c r="AT21" s="301"/>
      <c r="AU21" s="301"/>
      <c r="AV21" s="301"/>
      <c r="AW21" s="299"/>
      <c r="AX21" s="319"/>
      <c r="AY21" s="319"/>
    </row>
    <row r="22" spans="1:51">
      <c r="A22" s="336"/>
      <c r="B22" s="300" t="s">
        <v>258</v>
      </c>
      <c r="C22" s="317">
        <v>5</v>
      </c>
      <c r="D22" s="298"/>
      <c r="E22" s="298"/>
      <c r="F22" s="298"/>
      <c r="G22" s="298"/>
      <c r="H22" s="298"/>
      <c r="I22" s="298"/>
      <c r="J22" s="299"/>
      <c r="K22" s="299"/>
      <c r="L22" s="299"/>
      <c r="M22" s="299"/>
      <c r="N22" s="299"/>
      <c r="O22" s="299"/>
      <c r="P22" s="299"/>
      <c r="Q22" s="299"/>
      <c r="R22" s="299"/>
      <c r="S22" s="299"/>
      <c r="T22" s="296"/>
      <c r="U22" s="297"/>
      <c r="V22" s="297"/>
      <c r="W22" s="297"/>
      <c r="X22" s="297"/>
      <c r="Y22" s="299"/>
      <c r="Z22" s="299"/>
      <c r="AA22" s="299"/>
      <c r="AB22" s="299"/>
      <c r="AC22" s="299"/>
      <c r="AD22" s="299"/>
      <c r="AE22" s="299"/>
      <c r="AF22" s="299"/>
      <c r="AG22" s="299"/>
      <c r="AH22" s="299"/>
      <c r="AI22" s="299"/>
      <c r="AJ22" s="299"/>
      <c r="AK22" s="299"/>
      <c r="AL22" s="299"/>
      <c r="AM22" s="299"/>
      <c r="AN22" s="299"/>
      <c r="AO22" s="299"/>
      <c r="AP22" s="301"/>
      <c r="AQ22" s="319"/>
      <c r="AR22" s="297"/>
      <c r="AS22" s="301"/>
      <c r="AT22" s="301"/>
      <c r="AU22" s="301"/>
      <c r="AV22" s="301"/>
      <c r="AW22" s="299"/>
      <c r="AX22" s="319"/>
      <c r="AY22" s="319"/>
    </row>
    <row r="23" spans="1:51">
      <c r="A23" s="336"/>
      <c r="B23" s="300" t="s">
        <v>231</v>
      </c>
      <c r="C23" s="317">
        <v>25</v>
      </c>
      <c r="D23" s="298"/>
      <c r="E23" s="298"/>
      <c r="F23" s="298"/>
      <c r="G23" s="298"/>
      <c r="H23" s="298"/>
      <c r="I23" s="298"/>
      <c r="J23" s="299"/>
      <c r="K23" s="299"/>
      <c r="L23" s="299"/>
      <c r="M23" s="299"/>
      <c r="N23" s="299"/>
      <c r="O23" s="299"/>
      <c r="P23" s="297"/>
      <c r="Q23" s="296"/>
      <c r="R23" s="296"/>
      <c r="S23" s="296"/>
      <c r="T23" s="296"/>
      <c r="U23" s="296"/>
      <c r="V23" s="297"/>
      <c r="W23" s="297"/>
      <c r="X23" s="297"/>
      <c r="Y23" s="299"/>
      <c r="Z23" s="299"/>
      <c r="AA23" s="299"/>
      <c r="AB23" s="299"/>
      <c r="AC23" s="299"/>
      <c r="AD23" s="299"/>
      <c r="AE23" s="299"/>
      <c r="AF23" s="299"/>
      <c r="AG23" s="299"/>
      <c r="AH23" s="299"/>
      <c r="AI23" s="299"/>
      <c r="AJ23" s="299"/>
      <c r="AK23" s="299"/>
      <c r="AL23" s="299"/>
      <c r="AM23" s="299"/>
      <c r="AN23" s="299"/>
      <c r="AO23" s="299"/>
      <c r="AP23" s="301"/>
      <c r="AQ23" s="319"/>
      <c r="AR23" s="297"/>
      <c r="AS23" s="301"/>
      <c r="AT23" s="301"/>
      <c r="AU23" s="301"/>
      <c r="AV23" s="301"/>
      <c r="AW23" s="299"/>
      <c r="AX23" s="319"/>
      <c r="AY23" s="319"/>
    </row>
    <row r="24" spans="1:51">
      <c r="A24" s="336"/>
      <c r="B24" s="300" t="s">
        <v>259</v>
      </c>
      <c r="C24" s="317">
        <v>60</v>
      </c>
      <c r="D24" s="298"/>
      <c r="E24" s="298"/>
      <c r="F24" s="298"/>
      <c r="G24" s="298"/>
      <c r="H24" s="298"/>
      <c r="I24" s="298"/>
      <c r="J24" s="299"/>
      <c r="K24" s="299"/>
      <c r="L24" s="299"/>
      <c r="M24" s="299"/>
      <c r="N24" s="299"/>
      <c r="O24" s="299"/>
      <c r="P24" s="297"/>
      <c r="Q24" s="296"/>
      <c r="R24" s="296"/>
      <c r="S24" s="296"/>
      <c r="T24" s="296"/>
      <c r="U24" s="296"/>
      <c r="V24" s="296"/>
      <c r="W24" s="296"/>
      <c r="X24" s="296"/>
      <c r="Y24" s="296"/>
      <c r="Z24" s="296"/>
      <c r="AA24" s="296"/>
      <c r="AB24" s="296"/>
      <c r="AC24" s="296"/>
      <c r="AD24" s="299"/>
      <c r="AE24" s="299"/>
      <c r="AF24" s="299"/>
      <c r="AG24" s="299"/>
      <c r="AH24" s="299"/>
      <c r="AI24" s="299"/>
      <c r="AJ24" s="299"/>
      <c r="AK24" s="299"/>
      <c r="AL24" s="299"/>
      <c r="AM24" s="299"/>
      <c r="AN24" s="299"/>
      <c r="AO24" s="299"/>
      <c r="AP24" s="301"/>
      <c r="AQ24" s="319"/>
      <c r="AR24" s="297"/>
      <c r="AS24" s="301"/>
      <c r="AT24" s="301"/>
      <c r="AU24" s="301"/>
      <c r="AV24" s="301"/>
      <c r="AW24" s="299"/>
      <c r="AX24" s="319"/>
      <c r="AY24" s="319"/>
    </row>
    <row r="25" spans="1:51">
      <c r="A25" s="336"/>
      <c r="B25" s="300" t="s">
        <v>254</v>
      </c>
      <c r="C25" s="317">
        <v>30</v>
      </c>
      <c r="D25" s="298"/>
      <c r="E25" s="298"/>
      <c r="F25" s="298"/>
      <c r="G25" s="298"/>
      <c r="H25" s="298"/>
      <c r="I25" s="298"/>
      <c r="J25" s="299"/>
      <c r="K25" s="299"/>
      <c r="L25" s="299"/>
      <c r="M25" s="299"/>
      <c r="N25" s="299"/>
      <c r="O25" s="299"/>
      <c r="P25" s="297"/>
      <c r="Q25" s="298"/>
      <c r="R25" s="298"/>
      <c r="S25" s="298"/>
      <c r="T25" s="298"/>
      <c r="U25" s="297"/>
      <c r="V25" s="297"/>
      <c r="W25" s="297"/>
      <c r="X25" s="297"/>
      <c r="Y25" s="296"/>
      <c r="Z25" s="296"/>
      <c r="AA25" s="296"/>
      <c r="AB25" s="296"/>
      <c r="AC25" s="296"/>
      <c r="AD25" s="296"/>
      <c r="AE25" s="296"/>
      <c r="AF25" s="299"/>
      <c r="AG25" s="299"/>
      <c r="AH25" s="299"/>
      <c r="AI25" s="299"/>
      <c r="AJ25" s="299"/>
      <c r="AK25" s="299"/>
      <c r="AL25" s="299"/>
      <c r="AM25" s="299"/>
      <c r="AN25" s="299"/>
      <c r="AO25" s="299"/>
      <c r="AP25" s="301"/>
      <c r="AQ25" s="319"/>
      <c r="AR25" s="297"/>
      <c r="AS25" s="301"/>
      <c r="AT25" s="301"/>
      <c r="AU25" s="301"/>
      <c r="AV25" s="301"/>
      <c r="AW25" s="299"/>
      <c r="AX25" s="319"/>
      <c r="AY25" s="319"/>
    </row>
    <row r="26" spans="1:51">
      <c r="A26" s="336"/>
      <c r="B26" s="300" t="s">
        <v>230</v>
      </c>
      <c r="C26" s="317">
        <v>25</v>
      </c>
      <c r="D26" s="298"/>
      <c r="E26" s="298"/>
      <c r="F26" s="298"/>
      <c r="G26" s="298"/>
      <c r="H26" s="298"/>
      <c r="I26" s="298"/>
      <c r="J26" s="299"/>
      <c r="K26" s="299"/>
      <c r="L26" s="299"/>
      <c r="M26" s="299"/>
      <c r="N26" s="299"/>
      <c r="O26" s="299"/>
      <c r="P26" s="297"/>
      <c r="Q26" s="298"/>
      <c r="R26" s="298"/>
      <c r="S26" s="298"/>
      <c r="T26" s="298"/>
      <c r="U26" s="297"/>
      <c r="V26" s="297"/>
      <c r="W26" s="297"/>
      <c r="X26" s="297"/>
      <c r="Y26" s="299"/>
      <c r="Z26" s="299"/>
      <c r="AA26" s="299"/>
      <c r="AB26" s="299"/>
      <c r="AC26" s="296"/>
      <c r="AD26" s="296"/>
      <c r="AE26" s="296"/>
      <c r="AF26" s="296"/>
      <c r="AG26" s="296"/>
      <c r="AH26" s="299"/>
      <c r="AI26" s="299"/>
      <c r="AJ26" s="299"/>
      <c r="AK26" s="299"/>
      <c r="AL26" s="299"/>
      <c r="AM26" s="299"/>
      <c r="AN26" s="299"/>
      <c r="AO26" s="299"/>
      <c r="AP26" s="301"/>
      <c r="AQ26" s="319"/>
      <c r="AR26" s="297"/>
      <c r="AS26" s="301"/>
      <c r="AT26" s="301"/>
      <c r="AU26" s="301"/>
      <c r="AV26" s="301"/>
      <c r="AW26" s="299"/>
      <c r="AX26" s="319"/>
      <c r="AY26" s="319"/>
    </row>
    <row r="27" spans="1:51">
      <c r="A27" s="333"/>
      <c r="B27" s="300" t="s">
        <v>231</v>
      </c>
      <c r="C27" s="317">
        <v>20</v>
      </c>
      <c r="D27" s="298"/>
      <c r="E27" s="298"/>
      <c r="F27" s="298"/>
      <c r="G27" s="298"/>
      <c r="H27" s="298"/>
      <c r="I27" s="298"/>
      <c r="J27" s="299"/>
      <c r="K27" s="299"/>
      <c r="L27" s="299"/>
      <c r="M27" s="299"/>
      <c r="N27" s="299"/>
      <c r="O27" s="299"/>
      <c r="P27" s="299"/>
      <c r="Q27" s="298"/>
      <c r="R27" s="298"/>
      <c r="S27" s="298"/>
      <c r="T27" s="298"/>
      <c r="U27" s="299"/>
      <c r="V27" s="299"/>
      <c r="W27" s="299"/>
      <c r="X27" s="299"/>
      <c r="Y27" s="299"/>
      <c r="Z27" s="299"/>
      <c r="AA27" s="299"/>
      <c r="AB27" s="299"/>
      <c r="AC27" s="299"/>
      <c r="AD27" s="299"/>
      <c r="AE27" s="296"/>
      <c r="AF27" s="296"/>
      <c r="AG27" s="296"/>
      <c r="AH27" s="296"/>
      <c r="AI27" s="297"/>
      <c r="AJ27" s="297"/>
      <c r="AK27" s="297"/>
      <c r="AL27" s="297"/>
      <c r="AM27" s="297"/>
      <c r="AN27" s="299"/>
      <c r="AO27" s="301"/>
      <c r="AP27" s="301"/>
      <c r="AQ27" s="299"/>
      <c r="AR27" s="299"/>
      <c r="AS27" s="299"/>
      <c r="AT27" s="299"/>
      <c r="AU27" s="299"/>
      <c r="AV27" s="299"/>
      <c r="AW27" s="299"/>
      <c r="AX27" s="299"/>
      <c r="AY27" s="299"/>
    </row>
    <row r="28" spans="1:51">
      <c r="A28" s="336"/>
      <c r="B28" s="295" t="s">
        <v>232</v>
      </c>
      <c r="C28" s="334">
        <v>160</v>
      </c>
      <c r="D28" s="319"/>
      <c r="E28" s="319"/>
      <c r="F28" s="320"/>
      <c r="G28" s="320"/>
      <c r="H28" s="320"/>
      <c r="I28" s="320"/>
      <c r="J28" s="321"/>
      <c r="K28" s="321"/>
      <c r="L28" s="321"/>
      <c r="M28" s="321"/>
      <c r="N28" s="321"/>
      <c r="O28" s="321"/>
      <c r="P28" s="321"/>
      <c r="Q28" s="320"/>
      <c r="R28" s="320"/>
      <c r="S28" s="320"/>
      <c r="T28" s="320"/>
      <c r="U28" s="321"/>
      <c r="V28" s="321"/>
      <c r="W28" s="321"/>
      <c r="X28" s="321"/>
      <c r="Y28" s="321"/>
      <c r="Z28" s="321"/>
      <c r="AA28" s="321"/>
      <c r="AB28" s="321"/>
      <c r="AC28" s="321"/>
      <c r="AD28" s="321"/>
      <c r="AE28" s="321"/>
      <c r="AF28" s="322"/>
      <c r="AG28" s="322"/>
      <c r="AH28" s="321"/>
      <c r="AI28" s="321"/>
      <c r="AJ28" s="321"/>
      <c r="AK28" s="321"/>
      <c r="AL28" s="299"/>
      <c r="AM28" s="299"/>
      <c r="AN28" s="299"/>
      <c r="AO28" s="301"/>
      <c r="AP28" s="301"/>
      <c r="AQ28" s="301"/>
      <c r="AR28" s="301"/>
      <c r="AS28" s="301"/>
      <c r="AT28" s="301"/>
      <c r="AU28" s="301"/>
      <c r="AV28" s="301"/>
      <c r="AW28" s="301"/>
      <c r="AX28" s="299"/>
      <c r="AY28" s="299"/>
    </row>
    <row r="29" spans="1:51">
      <c r="A29" s="336"/>
      <c r="B29" s="300" t="s">
        <v>260</v>
      </c>
      <c r="C29" s="317">
        <v>25</v>
      </c>
      <c r="D29" s="299"/>
      <c r="E29" s="299"/>
      <c r="F29" s="296"/>
      <c r="G29" s="296"/>
      <c r="H29" s="296"/>
      <c r="I29" s="296"/>
      <c r="J29" s="296"/>
      <c r="K29" s="299"/>
      <c r="L29" s="299"/>
      <c r="M29" s="299"/>
      <c r="N29" s="299"/>
      <c r="O29" s="299"/>
      <c r="P29" s="299"/>
      <c r="Q29" s="298"/>
      <c r="R29" s="298"/>
      <c r="S29" s="298"/>
      <c r="T29" s="298"/>
      <c r="U29" s="299"/>
      <c r="V29" s="299"/>
      <c r="W29" s="299"/>
      <c r="X29" s="299"/>
      <c r="Y29" s="299"/>
      <c r="Z29" s="299"/>
      <c r="AA29" s="299"/>
      <c r="AB29" s="299"/>
      <c r="AC29" s="299"/>
      <c r="AD29" s="299"/>
      <c r="AE29" s="299"/>
      <c r="AF29" s="297"/>
      <c r="AG29" s="297"/>
      <c r="AH29" s="299"/>
      <c r="AI29" s="299"/>
      <c r="AJ29" s="299"/>
      <c r="AK29" s="299"/>
      <c r="AL29" s="299"/>
      <c r="AM29" s="299"/>
      <c r="AN29" s="299"/>
      <c r="AO29" s="301"/>
      <c r="AP29" s="301"/>
      <c r="AQ29" s="301"/>
      <c r="AR29" s="301"/>
      <c r="AS29" s="301"/>
      <c r="AT29" s="301"/>
      <c r="AU29" s="301"/>
      <c r="AV29" s="301"/>
      <c r="AW29" s="301"/>
      <c r="AX29" s="299"/>
      <c r="AY29" s="299"/>
    </row>
    <row r="30" spans="1:51">
      <c r="A30" s="336"/>
      <c r="B30" s="300" t="s">
        <v>261</v>
      </c>
      <c r="C30" s="317">
        <v>75</v>
      </c>
      <c r="D30" s="298"/>
      <c r="E30" s="298"/>
      <c r="F30" s="298"/>
      <c r="G30" s="298"/>
      <c r="H30" s="298"/>
      <c r="I30" s="298"/>
      <c r="J30" s="299"/>
      <c r="K30" s="299"/>
      <c r="L30" s="299"/>
      <c r="M30" s="299"/>
      <c r="N30" s="299"/>
      <c r="O30" s="296"/>
      <c r="P30" s="296"/>
      <c r="Q30" s="296"/>
      <c r="R30" s="296"/>
      <c r="S30" s="296"/>
      <c r="T30" s="296"/>
      <c r="U30" s="296"/>
      <c r="V30" s="296"/>
      <c r="W30" s="296"/>
      <c r="X30" s="296"/>
      <c r="Y30" s="296"/>
      <c r="Z30" s="296"/>
      <c r="AA30" s="296"/>
      <c r="AB30" s="296"/>
      <c r="AC30" s="296"/>
      <c r="AD30" s="299"/>
      <c r="AE30" s="299"/>
      <c r="AF30" s="297"/>
      <c r="AG30" s="297"/>
      <c r="AH30" s="299"/>
      <c r="AI30" s="299"/>
      <c r="AJ30" s="299"/>
      <c r="AK30" s="299"/>
      <c r="AL30" s="299"/>
      <c r="AM30" s="299"/>
      <c r="AN30" s="299"/>
      <c r="AO30" s="301"/>
      <c r="AP30" s="301"/>
      <c r="AQ30" s="301"/>
      <c r="AR30" s="301"/>
      <c r="AS30" s="301"/>
      <c r="AT30" s="301"/>
      <c r="AU30" s="301"/>
      <c r="AV30" s="301"/>
      <c r="AW30" s="301"/>
      <c r="AX30" s="299"/>
      <c r="AY30" s="299"/>
    </row>
    <row r="31" spans="1:51">
      <c r="A31" s="336"/>
      <c r="B31" s="300" t="s">
        <v>262</v>
      </c>
      <c r="C31" s="317">
        <v>50</v>
      </c>
      <c r="D31" s="298"/>
      <c r="E31" s="298"/>
      <c r="F31" s="298"/>
      <c r="G31" s="298"/>
      <c r="H31" s="298"/>
      <c r="I31" s="298"/>
      <c r="J31" s="299"/>
      <c r="K31" s="299"/>
      <c r="L31" s="299"/>
      <c r="M31" s="299"/>
      <c r="N31" s="299"/>
      <c r="O31" s="299"/>
      <c r="P31" s="299"/>
      <c r="Q31" s="299"/>
      <c r="R31" s="299"/>
      <c r="S31" s="299"/>
      <c r="T31" s="296"/>
      <c r="U31" s="296"/>
      <c r="V31" s="296"/>
      <c r="W31" s="296"/>
      <c r="X31" s="296"/>
      <c r="Y31" s="296"/>
      <c r="Z31" s="296"/>
      <c r="AA31" s="296"/>
      <c r="AB31" s="296"/>
      <c r="AC31" s="296"/>
      <c r="AD31" s="299"/>
      <c r="AE31" s="299"/>
      <c r="AF31" s="297"/>
      <c r="AG31" s="297"/>
      <c r="AH31" s="299"/>
      <c r="AI31" s="299"/>
      <c r="AJ31" s="299"/>
      <c r="AK31" s="299"/>
      <c r="AL31" s="299"/>
      <c r="AM31" s="299"/>
      <c r="AN31" s="299"/>
      <c r="AO31" s="301"/>
      <c r="AP31" s="301"/>
      <c r="AQ31" s="301"/>
      <c r="AR31" s="301"/>
      <c r="AS31" s="301"/>
      <c r="AT31" s="301"/>
      <c r="AU31" s="301"/>
      <c r="AV31" s="301"/>
      <c r="AW31" s="301"/>
      <c r="AX31" s="299"/>
      <c r="AY31" s="299"/>
    </row>
    <row r="32" spans="1:51">
      <c r="A32" s="336"/>
      <c r="B32" s="300" t="s">
        <v>263</v>
      </c>
      <c r="C32" s="317">
        <v>110</v>
      </c>
      <c r="D32" s="298"/>
      <c r="E32" s="298"/>
      <c r="F32" s="298"/>
      <c r="G32" s="298"/>
      <c r="H32" s="299"/>
      <c r="I32" s="298"/>
      <c r="J32" s="296"/>
      <c r="K32" s="296"/>
      <c r="L32" s="296"/>
      <c r="M32" s="296"/>
      <c r="N32" s="296"/>
      <c r="O32" s="296"/>
      <c r="P32" s="296"/>
      <c r="Q32" s="296"/>
      <c r="R32" s="296"/>
      <c r="S32" s="296"/>
      <c r="T32" s="296"/>
      <c r="U32" s="296"/>
      <c r="V32" s="296"/>
      <c r="W32" s="296"/>
      <c r="X32" s="296"/>
      <c r="Y32" s="296"/>
      <c r="Z32" s="296"/>
      <c r="AA32" s="296"/>
      <c r="AB32" s="296"/>
      <c r="AC32" s="296"/>
      <c r="AD32" s="296"/>
      <c r="AE32" s="296"/>
      <c r="AF32" s="296"/>
      <c r="AG32" s="296"/>
      <c r="AH32" s="296"/>
      <c r="AI32" s="296"/>
      <c r="AJ32" s="296"/>
      <c r="AK32" s="296"/>
      <c r="AL32" s="299"/>
      <c r="AM32" s="299"/>
      <c r="AN32" s="299"/>
      <c r="AO32" s="301"/>
      <c r="AP32" s="301"/>
      <c r="AQ32" s="301"/>
      <c r="AR32" s="301"/>
      <c r="AS32" s="301"/>
      <c r="AT32" s="301"/>
      <c r="AU32" s="301"/>
      <c r="AV32" s="301"/>
      <c r="AW32" s="301"/>
      <c r="AX32" s="299"/>
      <c r="AY32" s="299"/>
    </row>
    <row r="33" spans="1:51">
      <c r="A33" s="336"/>
      <c r="B33" s="300" t="s">
        <v>264</v>
      </c>
      <c r="C33" s="317">
        <v>105</v>
      </c>
      <c r="D33" s="298"/>
      <c r="E33" s="298"/>
      <c r="F33" s="298"/>
      <c r="G33" s="298"/>
      <c r="H33" s="298"/>
      <c r="I33" s="298"/>
      <c r="J33" s="299"/>
      <c r="K33" s="299"/>
      <c r="L33" s="299"/>
      <c r="M33" s="299"/>
      <c r="N33" s="299"/>
      <c r="O33" s="299"/>
      <c r="P33" s="296"/>
      <c r="Q33" s="296"/>
      <c r="R33" s="296"/>
      <c r="S33" s="296"/>
      <c r="T33" s="296"/>
      <c r="U33" s="296"/>
      <c r="V33" s="296"/>
      <c r="W33" s="296"/>
      <c r="X33" s="296"/>
      <c r="Y33" s="296"/>
      <c r="Z33" s="296"/>
      <c r="AA33" s="296"/>
      <c r="AB33" s="296"/>
      <c r="AC33" s="296"/>
      <c r="AD33" s="296"/>
      <c r="AE33" s="296"/>
      <c r="AF33" s="296"/>
      <c r="AG33" s="296"/>
      <c r="AH33" s="296"/>
      <c r="AI33" s="296"/>
      <c r="AJ33" s="296"/>
      <c r="AK33" s="296"/>
      <c r="AL33" s="299"/>
      <c r="AM33" s="299"/>
      <c r="AN33" s="299"/>
      <c r="AO33" s="301"/>
      <c r="AP33" s="301"/>
      <c r="AQ33" s="301"/>
      <c r="AR33" s="301"/>
      <c r="AS33" s="301"/>
      <c r="AT33" s="301"/>
      <c r="AU33" s="301"/>
      <c r="AV33" s="301"/>
      <c r="AW33" s="301"/>
      <c r="AX33" s="299"/>
      <c r="AY33" s="299"/>
    </row>
    <row r="34" spans="1:51">
      <c r="A34" s="336"/>
      <c r="B34" s="300" t="s">
        <v>265</v>
      </c>
      <c r="C34" s="317">
        <v>65</v>
      </c>
      <c r="D34" s="298"/>
      <c r="E34" s="298"/>
      <c r="F34" s="298"/>
      <c r="G34" s="298"/>
      <c r="H34" s="298"/>
      <c r="I34" s="298"/>
      <c r="J34" s="299"/>
      <c r="K34" s="299"/>
      <c r="L34" s="299"/>
      <c r="M34" s="299"/>
      <c r="N34" s="299"/>
      <c r="O34" s="299"/>
      <c r="P34" s="299"/>
      <c r="Q34" s="299"/>
      <c r="R34" s="299"/>
      <c r="S34" s="299"/>
      <c r="T34" s="299"/>
      <c r="U34" s="299"/>
      <c r="V34" s="299"/>
      <c r="W34" s="299"/>
      <c r="X34" s="299"/>
      <c r="Y34" s="296"/>
      <c r="Z34" s="296"/>
      <c r="AA34" s="296"/>
      <c r="AB34" s="296"/>
      <c r="AC34" s="296"/>
      <c r="AD34" s="296"/>
      <c r="AE34" s="296"/>
      <c r="AF34" s="296"/>
      <c r="AG34" s="296"/>
      <c r="AH34" s="296"/>
      <c r="AI34" s="296"/>
      <c r="AJ34" s="296"/>
      <c r="AK34" s="296"/>
      <c r="AL34" s="299"/>
      <c r="AM34" s="299"/>
      <c r="AN34" s="299"/>
      <c r="AO34" s="301"/>
      <c r="AP34" s="301"/>
      <c r="AQ34" s="301"/>
      <c r="AR34" s="301"/>
      <c r="AS34" s="301"/>
      <c r="AT34" s="301"/>
      <c r="AU34" s="301"/>
      <c r="AV34" s="301"/>
      <c r="AW34" s="301"/>
      <c r="AX34" s="299"/>
      <c r="AY34" s="299"/>
    </row>
    <row r="35" spans="1:51">
      <c r="A35" s="336"/>
      <c r="B35" s="295" t="s">
        <v>266</v>
      </c>
      <c r="C35" s="334">
        <v>110</v>
      </c>
      <c r="D35" s="319"/>
      <c r="E35" s="319"/>
      <c r="F35" s="319"/>
      <c r="G35" s="319"/>
      <c r="H35" s="319"/>
      <c r="I35" s="319"/>
      <c r="J35" s="299"/>
      <c r="K35" s="299"/>
      <c r="L35" s="299"/>
      <c r="M35" s="299"/>
      <c r="N35" s="299"/>
      <c r="O35" s="299"/>
      <c r="P35" s="299"/>
      <c r="Q35" s="299"/>
      <c r="R35" s="299"/>
      <c r="S35" s="299"/>
      <c r="T35" s="299"/>
      <c r="U35" s="299"/>
      <c r="V35" s="321"/>
      <c r="W35" s="321"/>
      <c r="X35" s="321"/>
      <c r="Y35" s="321"/>
      <c r="Z35" s="321"/>
      <c r="AA35" s="321"/>
      <c r="AB35" s="321"/>
      <c r="AC35" s="321"/>
      <c r="AD35" s="321"/>
      <c r="AE35" s="321"/>
      <c r="AF35" s="322"/>
      <c r="AG35" s="322"/>
      <c r="AH35" s="321"/>
      <c r="AI35" s="321"/>
      <c r="AJ35" s="321"/>
      <c r="AK35" s="321"/>
      <c r="AL35" s="321"/>
      <c r="AM35" s="321"/>
      <c r="AN35" s="321"/>
      <c r="AO35" s="323"/>
      <c r="AP35" s="323"/>
      <c r="AQ35" s="323"/>
      <c r="AR35" s="323"/>
      <c r="AS35" s="301"/>
      <c r="AT35" s="301"/>
      <c r="AU35" s="301"/>
      <c r="AV35" s="301"/>
      <c r="AW35" s="301"/>
      <c r="AX35" s="299"/>
      <c r="AY35" s="299"/>
    </row>
    <row r="36" spans="1:51">
      <c r="A36" s="336"/>
      <c r="B36" s="300" t="s">
        <v>267</v>
      </c>
      <c r="C36" s="317">
        <v>90</v>
      </c>
      <c r="D36" s="298"/>
      <c r="E36" s="298"/>
      <c r="F36" s="298"/>
      <c r="G36" s="298"/>
      <c r="H36" s="298"/>
      <c r="I36" s="298"/>
      <c r="J36" s="299"/>
      <c r="K36" s="299"/>
      <c r="L36" s="299"/>
      <c r="M36" s="299"/>
      <c r="N36" s="299"/>
      <c r="O36" s="299"/>
      <c r="P36" s="299"/>
      <c r="Q36" s="299"/>
      <c r="R36" s="299"/>
      <c r="S36" s="299"/>
      <c r="T36" s="299"/>
      <c r="U36" s="299"/>
      <c r="V36" s="296"/>
      <c r="W36" s="296"/>
      <c r="X36" s="296"/>
      <c r="Y36" s="296"/>
      <c r="Z36" s="296"/>
      <c r="AA36" s="296"/>
      <c r="AB36" s="296"/>
      <c r="AC36" s="296"/>
      <c r="AD36" s="296"/>
      <c r="AE36" s="296"/>
      <c r="AF36" s="296"/>
      <c r="AG36" s="296"/>
      <c r="AH36" s="296"/>
      <c r="AI36" s="296"/>
      <c r="AJ36" s="296"/>
      <c r="AK36" s="296"/>
      <c r="AL36" s="296"/>
      <c r="AM36" s="296"/>
      <c r="AN36" s="296"/>
      <c r="AO36" s="301"/>
      <c r="AP36" s="301"/>
      <c r="AQ36" s="301"/>
      <c r="AR36" s="301"/>
      <c r="AS36" s="301"/>
      <c r="AT36" s="301"/>
      <c r="AU36" s="301"/>
      <c r="AV36" s="301"/>
      <c r="AW36" s="301"/>
      <c r="AX36" s="299"/>
      <c r="AY36" s="299"/>
    </row>
    <row r="37" spans="1:51">
      <c r="A37" s="336"/>
      <c r="B37" s="300" t="s">
        <v>268</v>
      </c>
      <c r="C37" s="317">
        <v>80</v>
      </c>
      <c r="D37" s="298"/>
      <c r="E37" s="298"/>
      <c r="F37" s="298"/>
      <c r="G37" s="298"/>
      <c r="H37" s="298"/>
      <c r="I37" s="298"/>
      <c r="J37" s="299"/>
      <c r="K37" s="299"/>
      <c r="L37" s="299"/>
      <c r="M37" s="299"/>
      <c r="N37" s="299"/>
      <c r="O37" s="299"/>
      <c r="P37" s="299"/>
      <c r="Q37" s="299"/>
      <c r="R37" s="299"/>
      <c r="S37" s="299"/>
      <c r="T37" s="299"/>
      <c r="U37" s="299"/>
      <c r="V37" s="299"/>
      <c r="W37" s="299"/>
      <c r="X37" s="296"/>
      <c r="Y37" s="296"/>
      <c r="Z37" s="296"/>
      <c r="AA37" s="296"/>
      <c r="AB37" s="296"/>
      <c r="AC37" s="296"/>
      <c r="AD37" s="296"/>
      <c r="AE37" s="296"/>
      <c r="AF37" s="296"/>
      <c r="AG37" s="296"/>
      <c r="AH37" s="296"/>
      <c r="AI37" s="296"/>
      <c r="AJ37" s="296"/>
      <c r="AK37" s="296"/>
      <c r="AL37" s="296"/>
      <c r="AM37" s="296"/>
      <c r="AN37" s="296"/>
      <c r="AO37" s="301"/>
      <c r="AP37" s="301"/>
      <c r="AQ37" s="301"/>
      <c r="AR37" s="301"/>
      <c r="AS37" s="301"/>
      <c r="AT37" s="301"/>
      <c r="AU37" s="301"/>
      <c r="AV37" s="301"/>
      <c r="AW37" s="301"/>
      <c r="AX37" s="299"/>
      <c r="AY37" s="299"/>
    </row>
    <row r="38" spans="1:51">
      <c r="A38" s="336"/>
      <c r="B38" s="300" t="s">
        <v>254</v>
      </c>
      <c r="C38" s="317">
        <v>50</v>
      </c>
      <c r="D38" s="298"/>
      <c r="E38" s="298"/>
      <c r="F38" s="298"/>
      <c r="G38" s="298"/>
      <c r="H38" s="298"/>
      <c r="I38" s="298"/>
      <c r="J38" s="299"/>
      <c r="K38" s="299"/>
      <c r="L38" s="299"/>
      <c r="M38" s="299"/>
      <c r="N38" s="299"/>
      <c r="O38" s="299"/>
      <c r="P38" s="299"/>
      <c r="Q38" s="299"/>
      <c r="R38" s="299"/>
      <c r="S38" s="299"/>
      <c r="T38" s="299"/>
      <c r="U38" s="299"/>
      <c r="V38" s="299"/>
      <c r="W38" s="299"/>
      <c r="X38" s="299"/>
      <c r="Y38" s="299"/>
      <c r="Z38" s="299"/>
      <c r="AA38" s="299"/>
      <c r="AB38" s="299"/>
      <c r="AC38" s="299"/>
      <c r="AD38" s="299"/>
      <c r="AE38" s="296"/>
      <c r="AF38" s="296"/>
      <c r="AG38" s="296"/>
      <c r="AH38" s="296"/>
      <c r="AI38" s="296"/>
      <c r="AJ38" s="296"/>
      <c r="AK38" s="296"/>
      <c r="AL38" s="296"/>
      <c r="AM38" s="296"/>
      <c r="AN38" s="296"/>
      <c r="AO38" s="296"/>
      <c r="AP38" s="299"/>
      <c r="AQ38" s="301"/>
      <c r="AR38" s="301"/>
      <c r="AS38" s="301"/>
      <c r="AT38" s="301"/>
      <c r="AU38" s="301"/>
      <c r="AV38" s="301"/>
      <c r="AW38" s="301"/>
      <c r="AX38" s="299"/>
      <c r="AY38" s="299"/>
    </row>
    <row r="39" spans="1:51">
      <c r="A39" s="336"/>
      <c r="B39" s="300" t="s">
        <v>230</v>
      </c>
      <c r="C39" s="317">
        <v>60</v>
      </c>
      <c r="D39" s="298"/>
      <c r="E39" s="298"/>
      <c r="F39" s="298"/>
      <c r="G39" s="298"/>
      <c r="H39" s="298"/>
      <c r="I39" s="298"/>
      <c r="J39" s="299"/>
      <c r="K39" s="299"/>
      <c r="L39" s="299"/>
      <c r="M39" s="299"/>
      <c r="N39" s="299"/>
      <c r="O39" s="299"/>
      <c r="P39" s="299"/>
      <c r="Q39" s="299"/>
      <c r="R39" s="299"/>
      <c r="S39" s="299"/>
      <c r="T39" s="299"/>
      <c r="U39" s="299"/>
      <c r="V39" s="299"/>
      <c r="W39" s="299"/>
      <c r="X39" s="299"/>
      <c r="Y39" s="299"/>
      <c r="Z39" s="299"/>
      <c r="AA39" s="299"/>
      <c r="AB39" s="299"/>
      <c r="AC39" s="299"/>
      <c r="AD39" s="299"/>
      <c r="AE39" s="296"/>
      <c r="AF39" s="296"/>
      <c r="AG39" s="296"/>
      <c r="AH39" s="296"/>
      <c r="AI39" s="296"/>
      <c r="AJ39" s="296"/>
      <c r="AK39" s="296"/>
      <c r="AL39" s="296"/>
      <c r="AM39" s="296"/>
      <c r="AN39" s="296"/>
      <c r="AO39" s="296"/>
      <c r="AP39" s="296"/>
      <c r="AQ39" s="296"/>
      <c r="AR39" s="299"/>
      <c r="AS39" s="299"/>
      <c r="AT39" s="301"/>
      <c r="AU39" s="301"/>
      <c r="AV39" s="301"/>
      <c r="AW39" s="301"/>
      <c r="AX39" s="299"/>
      <c r="AY39" s="299"/>
    </row>
    <row r="40" spans="1:51">
      <c r="A40" s="336"/>
      <c r="B40" s="300" t="s">
        <v>231</v>
      </c>
      <c r="C40" s="317">
        <v>25</v>
      </c>
      <c r="D40" s="298"/>
      <c r="E40" s="298"/>
      <c r="F40" s="298"/>
      <c r="G40" s="298"/>
      <c r="H40" s="298"/>
      <c r="I40" s="298"/>
      <c r="J40" s="299"/>
      <c r="K40" s="299"/>
      <c r="L40" s="299"/>
      <c r="M40" s="299"/>
      <c r="N40" s="299"/>
      <c r="O40" s="299"/>
      <c r="P40" s="299"/>
      <c r="Q40" s="299"/>
      <c r="R40" s="299"/>
      <c r="S40" s="299"/>
      <c r="T40" s="299"/>
      <c r="U40" s="299"/>
      <c r="V40" s="299"/>
      <c r="W40" s="299"/>
      <c r="X40" s="299"/>
      <c r="Y40" s="299"/>
      <c r="Z40" s="299"/>
      <c r="AA40" s="299"/>
      <c r="AB40" s="299"/>
      <c r="AC40" s="299"/>
      <c r="AD40" s="299"/>
      <c r="AE40" s="299"/>
      <c r="AF40" s="297"/>
      <c r="AG40" s="297"/>
      <c r="AH40" s="299"/>
      <c r="AI40" s="299"/>
      <c r="AJ40" s="299"/>
      <c r="AK40" s="299"/>
      <c r="AL40" s="299"/>
      <c r="AM40" s="299"/>
      <c r="AN40" s="296"/>
      <c r="AO40" s="296"/>
      <c r="AP40" s="296"/>
      <c r="AQ40" s="296"/>
      <c r="AR40" s="296"/>
      <c r="AS40" s="299"/>
      <c r="AT40" s="299"/>
      <c r="AU40" s="301"/>
      <c r="AV40" s="301"/>
      <c r="AW40" s="301"/>
      <c r="AX40" s="299"/>
      <c r="AY40" s="299"/>
    </row>
    <row r="41" spans="1:51">
      <c r="A41" s="336"/>
      <c r="B41" s="295" t="s">
        <v>233</v>
      </c>
      <c r="C41" s="334">
        <v>60</v>
      </c>
      <c r="D41" s="298"/>
      <c r="E41" s="298"/>
      <c r="F41" s="298"/>
      <c r="G41" s="298"/>
      <c r="H41" s="298"/>
      <c r="I41" s="298"/>
      <c r="J41" s="299"/>
      <c r="K41" s="299"/>
      <c r="L41" s="299"/>
      <c r="M41" s="299"/>
      <c r="N41" s="299"/>
      <c r="O41" s="299"/>
      <c r="P41" s="299"/>
      <c r="Q41" s="319"/>
      <c r="R41" s="319"/>
      <c r="S41" s="319"/>
      <c r="T41" s="319"/>
      <c r="U41" s="299"/>
      <c r="V41" s="299"/>
      <c r="W41" s="299"/>
      <c r="X41" s="299"/>
      <c r="Y41" s="299"/>
      <c r="Z41" s="299"/>
      <c r="AA41" s="299"/>
      <c r="AB41" s="299"/>
      <c r="AC41" s="299"/>
      <c r="AD41" s="299"/>
      <c r="AE41" s="299"/>
      <c r="AF41" s="297"/>
      <c r="AG41" s="297"/>
      <c r="AH41" s="299"/>
      <c r="AI41" s="299"/>
      <c r="AJ41" s="321"/>
      <c r="AK41" s="321"/>
      <c r="AL41" s="321"/>
      <c r="AM41" s="321"/>
      <c r="AN41" s="321"/>
      <c r="AO41" s="323"/>
      <c r="AP41" s="323"/>
      <c r="AQ41" s="323"/>
      <c r="AR41" s="323"/>
      <c r="AS41" s="323"/>
      <c r="AT41" s="323"/>
      <c r="AU41" s="323"/>
      <c r="AV41" s="301"/>
      <c r="AW41" s="299"/>
      <c r="AX41" s="319"/>
      <c r="AY41" s="319"/>
    </row>
    <row r="42" spans="1:51">
      <c r="A42" s="336"/>
      <c r="B42" s="300" t="s">
        <v>269</v>
      </c>
      <c r="C42" s="317">
        <v>45</v>
      </c>
      <c r="D42" s="298"/>
      <c r="E42" s="298"/>
      <c r="F42" s="298"/>
      <c r="G42" s="298"/>
      <c r="H42" s="298"/>
      <c r="I42" s="298"/>
      <c r="J42" s="299"/>
      <c r="K42" s="299"/>
      <c r="L42" s="299"/>
      <c r="M42" s="299"/>
      <c r="N42" s="299"/>
      <c r="O42" s="299"/>
      <c r="P42" s="299"/>
      <c r="Q42" s="298"/>
      <c r="R42" s="298"/>
      <c r="S42" s="298"/>
      <c r="T42" s="298"/>
      <c r="U42" s="299"/>
      <c r="V42" s="299"/>
      <c r="W42" s="299"/>
      <c r="X42" s="299"/>
      <c r="Y42" s="299"/>
      <c r="Z42" s="299"/>
      <c r="AA42" s="299"/>
      <c r="AB42" s="299"/>
      <c r="AC42" s="299"/>
      <c r="AD42" s="299"/>
      <c r="AE42" s="299"/>
      <c r="AF42" s="297"/>
      <c r="AG42" s="297"/>
      <c r="AH42" s="299"/>
      <c r="AI42" s="299"/>
      <c r="AJ42" s="296"/>
      <c r="AK42" s="296"/>
      <c r="AL42" s="296"/>
      <c r="AM42" s="296"/>
      <c r="AN42" s="296"/>
      <c r="AO42" s="296"/>
      <c r="AP42" s="296"/>
      <c r="AQ42" s="299"/>
      <c r="AR42" s="299"/>
      <c r="AS42" s="301"/>
      <c r="AT42" s="301"/>
      <c r="AU42" s="301"/>
      <c r="AV42" s="301"/>
      <c r="AW42" s="301"/>
      <c r="AX42" s="299"/>
      <c r="AY42" s="324"/>
    </row>
    <row r="43" spans="1:51">
      <c r="A43" s="336"/>
      <c r="B43" s="300" t="s">
        <v>254</v>
      </c>
      <c r="C43" s="317">
        <v>15</v>
      </c>
      <c r="D43" s="298"/>
      <c r="E43" s="298"/>
      <c r="F43" s="298"/>
      <c r="G43" s="298"/>
      <c r="H43" s="298"/>
      <c r="I43" s="298"/>
      <c r="J43" s="299"/>
      <c r="K43" s="299"/>
      <c r="L43" s="299"/>
      <c r="M43" s="299"/>
      <c r="N43" s="299"/>
      <c r="O43" s="299"/>
      <c r="P43" s="299"/>
      <c r="Q43" s="298"/>
      <c r="R43" s="298"/>
      <c r="S43" s="298"/>
      <c r="T43" s="298"/>
      <c r="U43" s="299"/>
      <c r="V43" s="299"/>
      <c r="W43" s="299"/>
      <c r="X43" s="299"/>
      <c r="Y43" s="299"/>
      <c r="Z43" s="299"/>
      <c r="AA43" s="299"/>
      <c r="AB43" s="299"/>
      <c r="AC43" s="299"/>
      <c r="AD43" s="299"/>
      <c r="AE43" s="299"/>
      <c r="AF43" s="297"/>
      <c r="AG43" s="297"/>
      <c r="AH43" s="299"/>
      <c r="AI43" s="299"/>
      <c r="AJ43" s="299"/>
      <c r="AK43" s="299"/>
      <c r="AL43" s="299"/>
      <c r="AM43" s="299"/>
      <c r="AN43" s="299"/>
      <c r="AO43" s="301"/>
      <c r="AP43" s="296"/>
      <c r="AQ43" s="296"/>
      <c r="AR43" s="296"/>
      <c r="AS43" s="301"/>
      <c r="AT43" s="301"/>
      <c r="AU43" s="301"/>
      <c r="AV43" s="301"/>
      <c r="AW43" s="301"/>
      <c r="AX43" s="299"/>
      <c r="AY43" s="324"/>
    </row>
    <row r="44" spans="1:51">
      <c r="A44" s="333"/>
      <c r="B44" s="300" t="s">
        <v>230</v>
      </c>
      <c r="C44" s="317">
        <v>15</v>
      </c>
      <c r="D44" s="302"/>
      <c r="E44" s="302"/>
      <c r="F44" s="302"/>
      <c r="G44" s="302"/>
      <c r="H44" s="302"/>
      <c r="I44" s="302"/>
      <c r="J44" s="299"/>
      <c r="K44" s="299"/>
      <c r="L44" s="299"/>
      <c r="M44" s="299"/>
      <c r="N44" s="299"/>
      <c r="O44" s="299"/>
      <c r="P44" s="299"/>
      <c r="Q44" s="303"/>
      <c r="R44" s="303"/>
      <c r="S44" s="303"/>
      <c r="T44" s="303"/>
      <c r="U44" s="299"/>
      <c r="V44" s="299"/>
      <c r="W44" s="299"/>
      <c r="X44" s="299"/>
      <c r="Y44" s="299"/>
      <c r="Z44" s="299"/>
      <c r="AA44" s="299"/>
      <c r="AB44" s="299"/>
      <c r="AC44" s="299"/>
      <c r="AD44" s="299"/>
      <c r="AE44" s="299"/>
      <c r="AF44" s="297"/>
      <c r="AG44" s="297"/>
      <c r="AH44" s="299"/>
      <c r="AI44" s="299"/>
      <c r="AJ44" s="299"/>
      <c r="AK44" s="299"/>
      <c r="AL44" s="299"/>
      <c r="AM44" s="299"/>
      <c r="AN44" s="299"/>
      <c r="AO44" s="301"/>
      <c r="AP44" s="301"/>
      <c r="AQ44" s="301"/>
      <c r="AR44" s="296"/>
      <c r="AS44" s="296"/>
      <c r="AT44" s="296"/>
      <c r="AU44" s="299"/>
      <c r="AV44" s="324"/>
      <c r="AW44" s="301"/>
      <c r="AX44" s="299"/>
      <c r="AY44" s="324"/>
    </row>
    <row r="45" spans="1:51">
      <c r="A45" s="336"/>
      <c r="B45" s="300" t="s">
        <v>231</v>
      </c>
      <c r="C45" s="317">
        <v>10</v>
      </c>
      <c r="D45" s="302"/>
      <c r="E45" s="302"/>
      <c r="F45" s="302"/>
      <c r="G45" s="302"/>
      <c r="H45" s="302"/>
      <c r="I45" s="302"/>
      <c r="J45" s="299"/>
      <c r="K45" s="299"/>
      <c r="L45" s="299"/>
      <c r="M45" s="299"/>
      <c r="N45" s="299"/>
      <c r="O45" s="299"/>
      <c r="P45" s="299"/>
      <c r="Q45" s="303"/>
      <c r="R45" s="303"/>
      <c r="S45" s="303"/>
      <c r="T45" s="303"/>
      <c r="U45" s="299"/>
      <c r="V45" s="299"/>
      <c r="W45" s="299"/>
      <c r="X45" s="299"/>
      <c r="Y45" s="299"/>
      <c r="Z45" s="299"/>
      <c r="AA45" s="299"/>
      <c r="AB45" s="299"/>
      <c r="AC45" s="299"/>
      <c r="AD45" s="299"/>
      <c r="AE45" s="299"/>
      <c r="AF45" s="297"/>
      <c r="AG45" s="297"/>
      <c r="AH45" s="299"/>
      <c r="AI45" s="299"/>
      <c r="AJ45" s="299"/>
      <c r="AK45" s="299"/>
      <c r="AL45" s="299"/>
      <c r="AM45" s="299"/>
      <c r="AN45" s="299"/>
      <c r="AO45" s="299"/>
      <c r="AP45" s="299"/>
      <c r="AQ45" s="299"/>
      <c r="AR45" s="299"/>
      <c r="AS45" s="299"/>
      <c r="AT45" s="296"/>
      <c r="AU45" s="296"/>
      <c r="AV45" s="324"/>
      <c r="AW45" s="299"/>
      <c r="AX45" s="301"/>
      <c r="AY45" s="299"/>
    </row>
    <row r="46" spans="1:51">
      <c r="A46" s="336"/>
      <c r="B46" s="295" t="s">
        <v>9</v>
      </c>
      <c r="C46" s="334">
        <v>220</v>
      </c>
      <c r="D46" s="316"/>
      <c r="E46" s="316"/>
      <c r="F46" s="316"/>
      <c r="G46" s="316"/>
      <c r="H46" s="316"/>
      <c r="I46" s="316"/>
      <c r="J46" s="316"/>
      <c r="K46" s="316"/>
      <c r="L46" s="316"/>
      <c r="M46" s="316"/>
      <c r="N46" s="316"/>
      <c r="O46" s="316"/>
      <c r="P46" s="316"/>
      <c r="Q46" s="316"/>
      <c r="R46" s="316"/>
      <c r="S46" s="316"/>
      <c r="T46" s="316"/>
      <c r="U46" s="316"/>
      <c r="V46" s="316"/>
      <c r="W46" s="316"/>
      <c r="X46" s="316"/>
      <c r="Y46" s="316"/>
      <c r="Z46" s="316"/>
      <c r="AA46" s="316"/>
      <c r="AB46" s="316"/>
      <c r="AC46" s="316"/>
      <c r="AD46" s="316"/>
      <c r="AE46" s="316"/>
      <c r="AF46" s="316"/>
      <c r="AG46" s="316"/>
      <c r="AH46" s="316"/>
      <c r="AI46" s="316"/>
      <c r="AJ46" s="316"/>
      <c r="AK46" s="316"/>
      <c r="AL46" s="316"/>
      <c r="AM46" s="316"/>
      <c r="AN46" s="316"/>
      <c r="AO46" s="316"/>
      <c r="AP46" s="316"/>
      <c r="AQ46" s="316"/>
      <c r="AR46" s="316"/>
      <c r="AS46" s="316"/>
      <c r="AT46" s="316"/>
      <c r="AU46" s="316"/>
      <c r="AV46" s="324"/>
      <c r="AW46" s="299"/>
      <c r="AX46" s="301"/>
      <c r="AY46" s="299"/>
    </row>
  </sheetData>
  <mergeCells count="15">
    <mergeCell ref="A1:AY1"/>
    <mergeCell ref="A2:AY2"/>
    <mergeCell ref="B3:I3"/>
    <mergeCell ref="J3:AY3"/>
    <mergeCell ref="A4:A5"/>
    <mergeCell ref="B4:B5"/>
    <mergeCell ref="C4:C5"/>
    <mergeCell ref="D4:I4"/>
    <mergeCell ref="J4:O4"/>
    <mergeCell ref="P4:U4"/>
    <mergeCell ref="V4:AA4"/>
    <mergeCell ref="AB4:AG4"/>
    <mergeCell ref="AH4:AM4"/>
    <mergeCell ref="AN4:AS4"/>
    <mergeCell ref="AT4:AY4"/>
  </mergeCells>
  <pageMargins left="0.23622047244094491" right="0.23622047244094491" top="0.74803149606299213" bottom="0.74803149606299213" header="0.31496062992125984" footer="0.31496062992125984"/>
  <pageSetup paperSize="8" scale="9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U65"/>
  <sheetViews>
    <sheetView tabSelected="1" view="pageBreakPreview" zoomScale="60" workbookViewId="0">
      <selection activeCell="N12" sqref="N12:O12"/>
    </sheetView>
  </sheetViews>
  <sheetFormatPr defaultRowHeight="15"/>
  <cols>
    <col min="1" max="1" width="6.7109375" bestFit="1" customWidth="1"/>
    <col min="2" max="2" width="80.85546875" bestFit="1" customWidth="1"/>
    <col min="3" max="3" width="16.28515625" customWidth="1"/>
    <col min="4" max="8" width="5.7109375" customWidth="1"/>
    <col min="9" max="9" width="8.85546875" customWidth="1"/>
    <col min="10" max="10" width="5.7109375" customWidth="1"/>
    <col min="11" max="11" width="5.42578125" customWidth="1"/>
    <col min="12" max="14" width="5.7109375" customWidth="1"/>
    <col min="15" max="15" width="11.140625" customWidth="1"/>
    <col min="16" max="16" width="5.7109375" customWidth="1"/>
    <col min="17" max="17" width="8.28515625" customWidth="1"/>
    <col min="18" max="18" width="5.7109375" customWidth="1"/>
    <col min="19" max="19" width="9.140625" customWidth="1"/>
    <col min="21" max="21" width="10.140625" bestFit="1" customWidth="1"/>
  </cols>
  <sheetData>
    <row r="1" spans="1:19" ht="15.75">
      <c r="A1" s="344" t="s">
        <v>273</v>
      </c>
      <c r="B1" s="345"/>
      <c r="C1" s="345"/>
      <c r="D1" s="345"/>
      <c r="E1" s="345"/>
      <c r="F1" s="345"/>
      <c r="G1" s="345"/>
      <c r="H1" s="345"/>
      <c r="I1" s="345"/>
      <c r="J1" s="345"/>
      <c r="K1" s="345"/>
      <c r="L1" s="345"/>
      <c r="M1" s="345"/>
      <c r="N1" s="345"/>
      <c r="O1" s="345"/>
      <c r="P1" s="345"/>
      <c r="Q1" s="345"/>
      <c r="R1" s="345"/>
      <c r="S1" s="345"/>
    </row>
    <row r="2" spans="1:19">
      <c r="A2" s="407" t="s">
        <v>274</v>
      </c>
      <c r="B2" s="407"/>
      <c r="C2" s="407"/>
      <c r="D2" s="407"/>
      <c r="E2" s="407"/>
      <c r="F2" s="407"/>
      <c r="G2" s="407"/>
      <c r="H2" s="407"/>
      <c r="I2" s="407"/>
      <c r="J2" s="407"/>
      <c r="K2" s="407"/>
      <c r="L2" s="407"/>
      <c r="M2" s="407"/>
      <c r="N2" s="407"/>
      <c r="O2" s="407"/>
      <c r="P2" s="407"/>
      <c r="Q2" s="407"/>
      <c r="R2" s="407"/>
      <c r="S2" s="407"/>
    </row>
    <row r="3" spans="1:19" ht="15.75" customHeight="1">
      <c r="A3" s="351" t="s">
        <v>3</v>
      </c>
      <c r="B3" s="351"/>
      <c r="C3" s="351"/>
      <c r="D3" s="404"/>
      <c r="E3" s="404"/>
      <c r="F3" s="404"/>
      <c r="G3" s="404"/>
      <c r="H3" s="404"/>
      <c r="I3" s="404"/>
      <c r="J3" s="404"/>
      <c r="K3" s="404"/>
      <c r="L3" s="404"/>
      <c r="M3" s="404"/>
      <c r="N3" s="404"/>
      <c r="O3" s="404"/>
      <c r="P3" s="404"/>
      <c r="Q3" s="404"/>
      <c r="R3" s="404"/>
      <c r="S3" s="404"/>
    </row>
    <row r="4" spans="1:19" ht="15.75">
      <c r="A4" s="328" t="s">
        <v>4</v>
      </c>
      <c r="B4" s="3" t="s">
        <v>5</v>
      </c>
      <c r="C4" s="329" t="s">
        <v>9</v>
      </c>
      <c r="D4" s="404" t="s">
        <v>234</v>
      </c>
      <c r="E4" s="404"/>
      <c r="F4" s="404" t="s">
        <v>235</v>
      </c>
      <c r="G4" s="404"/>
      <c r="H4" s="404" t="s">
        <v>236</v>
      </c>
      <c r="I4" s="404"/>
      <c r="J4" s="404" t="s">
        <v>237</v>
      </c>
      <c r="K4" s="404"/>
      <c r="L4" s="404" t="s">
        <v>238</v>
      </c>
      <c r="M4" s="404"/>
      <c r="N4" s="404" t="s">
        <v>239</v>
      </c>
      <c r="O4" s="404"/>
      <c r="P4" s="404" t="s">
        <v>240</v>
      </c>
      <c r="Q4" s="404"/>
      <c r="R4" s="404" t="s">
        <v>241</v>
      </c>
      <c r="S4" s="404"/>
    </row>
    <row r="5" spans="1:19" ht="15.75" customHeight="1">
      <c r="A5" s="408" t="s">
        <v>246</v>
      </c>
      <c r="B5" s="408"/>
      <c r="C5" s="408"/>
      <c r="D5" s="404"/>
      <c r="E5" s="404"/>
      <c r="F5" s="404"/>
      <c r="G5" s="404"/>
      <c r="H5" s="404"/>
      <c r="I5" s="404"/>
      <c r="J5" s="404"/>
      <c r="K5" s="404"/>
      <c r="L5" s="404"/>
      <c r="M5" s="404"/>
      <c r="N5" s="404"/>
      <c r="O5" s="404"/>
      <c r="P5" s="404"/>
      <c r="Q5" s="404"/>
      <c r="R5" s="404"/>
      <c r="S5" s="404"/>
    </row>
    <row r="6" spans="1:19" ht="15.75">
      <c r="A6" s="328" t="s">
        <v>10</v>
      </c>
      <c r="B6" s="9" t="s">
        <v>244</v>
      </c>
      <c r="C6" s="329"/>
      <c r="D6" s="404"/>
      <c r="E6" s="404"/>
      <c r="F6" s="404"/>
      <c r="G6" s="404"/>
      <c r="H6" s="404"/>
      <c r="I6" s="404"/>
      <c r="J6" s="404"/>
      <c r="K6" s="404"/>
      <c r="L6" s="404"/>
      <c r="M6" s="404"/>
      <c r="N6" s="404"/>
      <c r="O6" s="404"/>
      <c r="P6" s="404"/>
      <c r="Q6" s="404"/>
      <c r="R6" s="404"/>
      <c r="S6" s="404"/>
    </row>
    <row r="7" spans="1:19" ht="15.75">
      <c r="A7" s="11" t="s">
        <v>18</v>
      </c>
      <c r="B7" s="12" t="s">
        <v>19</v>
      </c>
      <c r="C7" s="22">
        <f>'PLN RESUMO'!F13</f>
        <v>105827.45</v>
      </c>
      <c r="D7" s="401"/>
      <c r="E7" s="400"/>
      <c r="F7" s="402" t="s">
        <v>242</v>
      </c>
      <c r="G7" s="400"/>
      <c r="H7" s="399">
        <f>C7</f>
        <v>105827.45</v>
      </c>
      <c r="I7" s="406"/>
      <c r="J7" s="405" t="s">
        <v>242</v>
      </c>
      <c r="K7" s="406"/>
      <c r="L7" s="405" t="s">
        <v>242</v>
      </c>
      <c r="M7" s="406"/>
      <c r="N7" s="405" t="s">
        <v>242</v>
      </c>
      <c r="O7" s="406"/>
      <c r="P7" s="405" t="s">
        <v>242</v>
      </c>
      <c r="Q7" s="406"/>
      <c r="R7" s="398" t="s">
        <v>242</v>
      </c>
      <c r="S7" s="398"/>
    </row>
    <row r="8" spans="1:19" ht="15.75">
      <c r="A8" s="11" t="s">
        <v>21</v>
      </c>
      <c r="B8" s="12" t="s">
        <v>22</v>
      </c>
      <c r="C8" s="22">
        <f>'PLN RESUMO'!F14</f>
        <v>69725.19</v>
      </c>
      <c r="D8" s="401" t="s">
        <v>242</v>
      </c>
      <c r="E8" s="400"/>
      <c r="F8" s="405" t="s">
        <v>242</v>
      </c>
      <c r="G8" s="406"/>
      <c r="H8" s="405" t="s">
        <v>242</v>
      </c>
      <c r="I8" s="406"/>
      <c r="J8" s="405" t="s">
        <v>242</v>
      </c>
      <c r="K8" s="406"/>
      <c r="L8" s="399"/>
      <c r="M8" s="406"/>
      <c r="N8" s="399">
        <f>C8</f>
        <v>69725.19</v>
      </c>
      <c r="O8" s="406"/>
      <c r="P8" s="405" t="s">
        <v>242</v>
      </c>
      <c r="Q8" s="406"/>
      <c r="R8" s="398" t="s">
        <v>242</v>
      </c>
      <c r="S8" s="398"/>
    </row>
    <row r="9" spans="1:19" ht="15.75">
      <c r="A9" s="11" t="s">
        <v>23</v>
      </c>
      <c r="B9" s="12" t="s">
        <v>24</v>
      </c>
      <c r="C9" s="22">
        <f>'PLN RESUMO'!F15</f>
        <v>22312.05</v>
      </c>
      <c r="D9" s="401" t="s">
        <v>242</v>
      </c>
      <c r="E9" s="400"/>
      <c r="F9" s="405" t="s">
        <v>242</v>
      </c>
      <c r="G9" s="406"/>
      <c r="H9" s="405" t="s">
        <v>242</v>
      </c>
      <c r="I9" s="406"/>
      <c r="J9" s="405" t="s">
        <v>242</v>
      </c>
      <c r="K9" s="406"/>
      <c r="L9" s="399"/>
      <c r="M9" s="406"/>
      <c r="N9" s="399">
        <f t="shared" ref="N9:N16" si="0">C9</f>
        <v>22312.05</v>
      </c>
      <c r="O9" s="406"/>
      <c r="P9" s="405" t="s">
        <v>242</v>
      </c>
      <c r="Q9" s="406"/>
      <c r="R9" s="398" t="s">
        <v>242</v>
      </c>
      <c r="S9" s="398"/>
    </row>
    <row r="10" spans="1:19" ht="15.75">
      <c r="A10" s="11" t="s">
        <v>25</v>
      </c>
      <c r="B10" s="12" t="s">
        <v>26</v>
      </c>
      <c r="C10" s="22">
        <f>'PLN RESUMO'!F16</f>
        <v>34096.410000000003</v>
      </c>
      <c r="D10" s="401" t="s">
        <v>242</v>
      </c>
      <c r="E10" s="400"/>
      <c r="F10" s="405" t="s">
        <v>242</v>
      </c>
      <c r="G10" s="406"/>
      <c r="H10" s="405" t="s">
        <v>242</v>
      </c>
      <c r="I10" s="406"/>
      <c r="J10" s="405" t="s">
        <v>242</v>
      </c>
      <c r="K10" s="406"/>
      <c r="L10" s="399"/>
      <c r="M10" s="406"/>
      <c r="N10" s="399">
        <f t="shared" si="0"/>
        <v>34096.410000000003</v>
      </c>
      <c r="O10" s="406"/>
      <c r="P10" s="405" t="s">
        <v>242</v>
      </c>
      <c r="Q10" s="406"/>
      <c r="R10" s="398" t="s">
        <v>242</v>
      </c>
      <c r="S10" s="398"/>
    </row>
    <row r="11" spans="1:19" ht="15.75">
      <c r="A11" s="11" t="s">
        <v>27</v>
      </c>
      <c r="B11" s="12" t="s">
        <v>28</v>
      </c>
      <c r="C11" s="22">
        <f>'PLN RESUMO'!F17</f>
        <v>21852.71</v>
      </c>
      <c r="D11" s="401" t="s">
        <v>242</v>
      </c>
      <c r="E11" s="400"/>
      <c r="F11" s="405" t="s">
        <v>242</v>
      </c>
      <c r="G11" s="406"/>
      <c r="H11" s="405" t="s">
        <v>242</v>
      </c>
      <c r="I11" s="406"/>
      <c r="J11" s="405" t="s">
        <v>242</v>
      </c>
      <c r="K11" s="406"/>
      <c r="L11" s="399"/>
      <c r="M11" s="406"/>
      <c r="N11" s="399">
        <f t="shared" si="0"/>
        <v>21852.71</v>
      </c>
      <c r="O11" s="406"/>
      <c r="P11" s="405" t="s">
        <v>242</v>
      </c>
      <c r="Q11" s="406"/>
      <c r="R11" s="398" t="s">
        <v>242</v>
      </c>
      <c r="S11" s="398"/>
    </row>
    <row r="12" spans="1:19" ht="30">
      <c r="A12" s="11" t="s">
        <v>29</v>
      </c>
      <c r="B12" s="12" t="s">
        <v>30</v>
      </c>
      <c r="C12" s="22">
        <f>'PLN RESUMO'!F18</f>
        <v>42665.49</v>
      </c>
      <c r="D12" s="401" t="s">
        <v>242</v>
      </c>
      <c r="E12" s="400"/>
      <c r="F12" s="405" t="s">
        <v>242</v>
      </c>
      <c r="G12" s="406"/>
      <c r="H12" s="405" t="s">
        <v>242</v>
      </c>
      <c r="I12" s="406"/>
      <c r="J12" s="405" t="s">
        <v>242</v>
      </c>
      <c r="K12" s="406"/>
      <c r="L12" s="399"/>
      <c r="M12" s="406"/>
      <c r="N12" s="399">
        <f t="shared" si="0"/>
        <v>42665.49</v>
      </c>
      <c r="O12" s="406"/>
      <c r="P12" s="405" t="s">
        <v>242</v>
      </c>
      <c r="Q12" s="406"/>
      <c r="R12" s="398" t="s">
        <v>242</v>
      </c>
      <c r="S12" s="398"/>
    </row>
    <row r="13" spans="1:19" ht="30">
      <c r="A13" s="11" t="s">
        <v>31</v>
      </c>
      <c r="B13" s="12" t="s">
        <v>32</v>
      </c>
      <c r="C13" s="22">
        <f>'PLN RESUMO'!F19</f>
        <v>10666.37</v>
      </c>
      <c r="D13" s="401" t="s">
        <v>242</v>
      </c>
      <c r="E13" s="400"/>
      <c r="F13" s="405" t="s">
        <v>242</v>
      </c>
      <c r="G13" s="406"/>
      <c r="H13" s="405" t="s">
        <v>242</v>
      </c>
      <c r="I13" s="406"/>
      <c r="J13" s="405" t="s">
        <v>242</v>
      </c>
      <c r="K13" s="406"/>
      <c r="L13" s="399"/>
      <c r="M13" s="406"/>
      <c r="N13" s="399">
        <f t="shared" si="0"/>
        <v>10666.37</v>
      </c>
      <c r="O13" s="406"/>
      <c r="P13" s="405" t="s">
        <v>242</v>
      </c>
      <c r="Q13" s="406"/>
      <c r="R13" s="398" t="s">
        <v>242</v>
      </c>
      <c r="S13" s="398"/>
    </row>
    <row r="14" spans="1:19" ht="30.75">
      <c r="A14" s="11" t="s">
        <v>33</v>
      </c>
      <c r="B14" s="17" t="s">
        <v>34</v>
      </c>
      <c r="C14" s="22">
        <f>'PLN RESUMO'!F20</f>
        <v>45782.94</v>
      </c>
      <c r="D14" s="401" t="s">
        <v>242</v>
      </c>
      <c r="E14" s="400"/>
      <c r="F14" s="405" t="s">
        <v>242</v>
      </c>
      <c r="G14" s="406"/>
      <c r="H14" s="405" t="s">
        <v>242</v>
      </c>
      <c r="I14" s="406"/>
      <c r="J14" s="405" t="s">
        <v>242</v>
      </c>
      <c r="K14" s="406"/>
      <c r="L14" s="399"/>
      <c r="M14" s="406"/>
      <c r="N14" s="399">
        <f t="shared" si="0"/>
        <v>45782.94</v>
      </c>
      <c r="O14" s="406"/>
      <c r="P14" s="405" t="s">
        <v>242</v>
      </c>
      <c r="Q14" s="406"/>
      <c r="R14" s="398" t="s">
        <v>242</v>
      </c>
      <c r="S14" s="398"/>
    </row>
    <row r="15" spans="1:19" ht="30">
      <c r="A15" s="11" t="s">
        <v>35</v>
      </c>
      <c r="B15" s="12" t="s">
        <v>36</v>
      </c>
      <c r="C15" s="22">
        <f>'PLN RESUMO'!F21</f>
        <v>21852.71</v>
      </c>
      <c r="D15" s="401" t="s">
        <v>242</v>
      </c>
      <c r="E15" s="400"/>
      <c r="F15" s="405" t="s">
        <v>242</v>
      </c>
      <c r="G15" s="406"/>
      <c r="H15" s="405" t="s">
        <v>242</v>
      </c>
      <c r="I15" s="406"/>
      <c r="J15" s="405" t="s">
        <v>242</v>
      </c>
      <c r="K15" s="406"/>
      <c r="L15" s="399"/>
      <c r="M15" s="406"/>
      <c r="N15" s="399">
        <f t="shared" si="0"/>
        <v>21852.71</v>
      </c>
      <c r="O15" s="406"/>
      <c r="P15" s="405" t="s">
        <v>242</v>
      </c>
      <c r="Q15" s="406"/>
      <c r="R15" s="398" t="s">
        <v>242</v>
      </c>
      <c r="S15" s="398"/>
    </row>
    <row r="16" spans="1:19" ht="15.75">
      <c r="A16" s="11" t="s">
        <v>37</v>
      </c>
      <c r="B16" s="12" t="s">
        <v>38</v>
      </c>
      <c r="C16" s="22">
        <f>'PLN RESUMO'!F22</f>
        <v>10666.37</v>
      </c>
      <c r="D16" s="401" t="s">
        <v>242</v>
      </c>
      <c r="E16" s="400"/>
      <c r="F16" s="405" t="s">
        <v>242</v>
      </c>
      <c r="G16" s="406"/>
      <c r="H16" s="405" t="s">
        <v>242</v>
      </c>
      <c r="I16" s="406"/>
      <c r="J16" s="405" t="s">
        <v>242</v>
      </c>
      <c r="K16" s="406"/>
      <c r="L16" s="399"/>
      <c r="M16" s="406"/>
      <c r="N16" s="399">
        <f t="shared" si="0"/>
        <v>10666.37</v>
      </c>
      <c r="O16" s="406"/>
      <c r="P16" s="405" t="s">
        <v>242</v>
      </c>
      <c r="Q16" s="406"/>
      <c r="R16" s="398" t="s">
        <v>242</v>
      </c>
      <c r="S16" s="398"/>
    </row>
    <row r="17" spans="1:19" ht="15.75">
      <c r="A17" s="11"/>
      <c r="B17" s="20"/>
      <c r="C17" s="22"/>
      <c r="D17" s="405" t="s">
        <v>242</v>
      </c>
      <c r="E17" s="406"/>
      <c r="F17" s="405" t="s">
        <v>242</v>
      </c>
      <c r="G17" s="406"/>
      <c r="H17" s="405" t="s">
        <v>242</v>
      </c>
      <c r="I17" s="406"/>
      <c r="J17" s="405" t="s">
        <v>242</v>
      </c>
      <c r="K17" s="406"/>
      <c r="L17" s="405" t="s">
        <v>242</v>
      </c>
      <c r="M17" s="406"/>
      <c r="N17" s="405" t="s">
        <v>242</v>
      </c>
      <c r="O17" s="406"/>
      <c r="P17" s="405" t="s">
        <v>242</v>
      </c>
      <c r="Q17" s="406"/>
      <c r="R17" s="404" t="s">
        <v>242</v>
      </c>
      <c r="S17" s="404"/>
    </row>
    <row r="18" spans="1:19" ht="15.75">
      <c r="A18" s="11"/>
      <c r="B18" s="23" t="s">
        <v>39</v>
      </c>
      <c r="C18" s="25">
        <f>SUM(C7:C17)</f>
        <v>385447.69</v>
      </c>
      <c r="D18" s="401" t="s">
        <v>242</v>
      </c>
      <c r="E18" s="400"/>
      <c r="F18" s="405" t="s">
        <v>242</v>
      </c>
      <c r="G18" s="406"/>
      <c r="H18" s="405" t="s">
        <v>242</v>
      </c>
      <c r="I18" s="406"/>
      <c r="J18" s="405" t="s">
        <v>242</v>
      </c>
      <c r="K18" s="406"/>
      <c r="L18" s="399" t="s">
        <v>242</v>
      </c>
      <c r="M18" s="400"/>
      <c r="N18" s="405" t="s">
        <v>242</v>
      </c>
      <c r="O18" s="406"/>
      <c r="P18" s="405" t="s">
        <v>242</v>
      </c>
      <c r="Q18" s="406"/>
      <c r="R18" s="404" t="s">
        <v>242</v>
      </c>
      <c r="S18" s="404"/>
    </row>
    <row r="19" spans="1:19" ht="15.75">
      <c r="A19" s="11"/>
      <c r="B19" s="23"/>
      <c r="C19" s="25"/>
      <c r="D19" s="401" t="s">
        <v>242</v>
      </c>
      <c r="E19" s="400"/>
      <c r="F19" s="405" t="s">
        <v>242</v>
      </c>
      <c r="G19" s="406"/>
      <c r="H19" s="405" t="s">
        <v>242</v>
      </c>
      <c r="I19" s="406"/>
      <c r="J19" s="405" t="s">
        <v>242</v>
      </c>
      <c r="K19" s="406"/>
      <c r="L19" s="399" t="s">
        <v>242</v>
      </c>
      <c r="M19" s="400"/>
      <c r="N19" s="405" t="s">
        <v>242</v>
      </c>
      <c r="O19" s="406"/>
      <c r="P19" s="405" t="s">
        <v>242</v>
      </c>
      <c r="Q19" s="406"/>
      <c r="R19" s="404" t="s">
        <v>242</v>
      </c>
      <c r="S19" s="404"/>
    </row>
    <row r="20" spans="1:19" ht="15.75">
      <c r="A20" s="33" t="s">
        <v>40</v>
      </c>
      <c r="B20" s="34" t="s">
        <v>41</v>
      </c>
      <c r="C20" s="32"/>
      <c r="D20" s="401" t="s">
        <v>242</v>
      </c>
      <c r="E20" s="400"/>
      <c r="F20" s="405" t="s">
        <v>242</v>
      </c>
      <c r="G20" s="406"/>
      <c r="H20" s="405" t="s">
        <v>242</v>
      </c>
      <c r="I20" s="406"/>
      <c r="J20" s="405" t="s">
        <v>242</v>
      </c>
      <c r="K20" s="406"/>
      <c r="L20" s="405" t="s">
        <v>242</v>
      </c>
      <c r="M20" s="406"/>
      <c r="N20" s="405" t="s">
        <v>242</v>
      </c>
      <c r="O20" s="406"/>
      <c r="P20" s="405" t="s">
        <v>242</v>
      </c>
      <c r="Q20" s="406"/>
      <c r="R20" s="404" t="s">
        <v>242</v>
      </c>
      <c r="S20" s="404"/>
    </row>
    <row r="21" spans="1:19" ht="15.75">
      <c r="A21" s="11" t="s">
        <v>42</v>
      </c>
      <c r="B21" s="12" t="s">
        <v>43</v>
      </c>
      <c r="C21" s="22">
        <f>'PLN RESUMO'!F28</f>
        <v>41835.1</v>
      </c>
      <c r="D21" s="401" t="s">
        <v>242</v>
      </c>
      <c r="E21" s="400"/>
      <c r="F21" s="405" t="s">
        <v>242</v>
      </c>
      <c r="G21" s="406"/>
      <c r="H21" s="405" t="s">
        <v>242</v>
      </c>
      <c r="I21" s="406"/>
      <c r="J21" s="405" t="s">
        <v>242</v>
      </c>
      <c r="K21" s="406"/>
      <c r="L21" s="405" t="s">
        <v>242</v>
      </c>
      <c r="M21" s="406"/>
      <c r="N21" s="405" t="s">
        <v>242</v>
      </c>
      <c r="O21" s="406"/>
      <c r="P21" s="399">
        <f>C21</f>
        <v>41835.1</v>
      </c>
      <c r="Q21" s="406"/>
      <c r="R21" s="398"/>
      <c r="S21" s="404"/>
    </row>
    <row r="22" spans="1:19" ht="15.75">
      <c r="A22" s="11" t="s">
        <v>44</v>
      </c>
      <c r="B22" s="12" t="s">
        <v>45</v>
      </c>
      <c r="C22" s="22">
        <f>'PLN RESUMO'!F29</f>
        <v>31999.14</v>
      </c>
      <c r="D22" s="401" t="s">
        <v>242</v>
      </c>
      <c r="E22" s="400"/>
      <c r="F22" s="405" t="s">
        <v>242</v>
      </c>
      <c r="G22" s="406"/>
      <c r="H22" s="405" t="s">
        <v>242</v>
      </c>
      <c r="I22" s="406"/>
      <c r="J22" s="405" t="s">
        <v>242</v>
      </c>
      <c r="K22" s="406"/>
      <c r="L22" s="405" t="s">
        <v>242</v>
      </c>
      <c r="M22" s="406"/>
      <c r="N22" s="405" t="s">
        <v>242</v>
      </c>
      <c r="O22" s="406"/>
      <c r="P22" s="399">
        <f t="shared" ref="P22:P23" si="1">C22</f>
        <v>31999.14</v>
      </c>
      <c r="Q22" s="406"/>
      <c r="R22" s="398"/>
      <c r="S22" s="404"/>
    </row>
    <row r="23" spans="1:19" ht="15.75">
      <c r="A23" s="11" t="s">
        <v>46</v>
      </c>
      <c r="B23" s="12" t="s">
        <v>47</v>
      </c>
      <c r="C23" s="22">
        <f>'PLN RESUMO'!F30</f>
        <v>21852.71</v>
      </c>
      <c r="D23" s="401" t="s">
        <v>242</v>
      </c>
      <c r="E23" s="400"/>
      <c r="F23" s="405" t="s">
        <v>242</v>
      </c>
      <c r="G23" s="406"/>
      <c r="H23" s="405" t="s">
        <v>242</v>
      </c>
      <c r="I23" s="406"/>
      <c r="J23" s="405" t="s">
        <v>242</v>
      </c>
      <c r="K23" s="406"/>
      <c r="L23" s="405" t="s">
        <v>242</v>
      </c>
      <c r="M23" s="406"/>
      <c r="N23" s="405" t="s">
        <v>242</v>
      </c>
      <c r="O23" s="406"/>
      <c r="P23" s="399">
        <f t="shared" si="1"/>
        <v>21852.71</v>
      </c>
      <c r="Q23" s="406"/>
      <c r="R23" s="398"/>
      <c r="S23" s="404"/>
    </row>
    <row r="24" spans="1:19" ht="15.75">
      <c r="A24" s="11"/>
      <c r="B24" s="20"/>
      <c r="C24" s="22"/>
      <c r="D24" s="401" t="s">
        <v>242</v>
      </c>
      <c r="E24" s="400"/>
      <c r="F24" s="405" t="s">
        <v>242</v>
      </c>
      <c r="G24" s="406"/>
      <c r="H24" s="405" t="s">
        <v>242</v>
      </c>
      <c r="I24" s="406"/>
      <c r="J24" s="405" t="s">
        <v>242</v>
      </c>
      <c r="K24" s="406"/>
      <c r="L24" s="405" t="s">
        <v>242</v>
      </c>
      <c r="M24" s="406"/>
      <c r="N24" s="405" t="s">
        <v>242</v>
      </c>
      <c r="O24" s="406"/>
      <c r="P24" s="405" t="s">
        <v>242</v>
      </c>
      <c r="Q24" s="406"/>
      <c r="R24" s="404" t="s">
        <v>242</v>
      </c>
      <c r="S24" s="404"/>
    </row>
    <row r="25" spans="1:19" ht="15.75">
      <c r="A25" s="11"/>
      <c r="B25" s="23" t="s">
        <v>39</v>
      </c>
      <c r="C25" s="25">
        <f>SUM(C21:C24)</f>
        <v>95686.949999999983</v>
      </c>
      <c r="D25" s="401" t="s">
        <v>242</v>
      </c>
      <c r="E25" s="400"/>
      <c r="F25" s="405" t="s">
        <v>242</v>
      </c>
      <c r="G25" s="406"/>
      <c r="H25" s="405" t="s">
        <v>242</v>
      </c>
      <c r="I25" s="406"/>
      <c r="J25" s="405" t="s">
        <v>242</v>
      </c>
      <c r="K25" s="406"/>
      <c r="L25" s="405" t="s">
        <v>242</v>
      </c>
      <c r="M25" s="406"/>
      <c r="N25" s="405" t="s">
        <v>242</v>
      </c>
      <c r="O25" s="406"/>
      <c r="P25" s="405" t="s">
        <v>242</v>
      </c>
      <c r="Q25" s="406"/>
      <c r="R25" s="404" t="s">
        <v>242</v>
      </c>
      <c r="S25" s="404"/>
    </row>
    <row r="26" spans="1:19" ht="15.75">
      <c r="A26" s="11"/>
      <c r="B26" s="20"/>
      <c r="C26" s="36"/>
      <c r="D26" s="401" t="s">
        <v>242</v>
      </c>
      <c r="E26" s="400"/>
      <c r="F26" s="405" t="s">
        <v>242</v>
      </c>
      <c r="G26" s="406"/>
      <c r="H26" s="405" t="s">
        <v>242</v>
      </c>
      <c r="I26" s="406"/>
      <c r="J26" s="405" t="s">
        <v>242</v>
      </c>
      <c r="K26" s="406"/>
      <c r="L26" s="405" t="s">
        <v>242</v>
      </c>
      <c r="M26" s="406"/>
      <c r="N26" s="405" t="s">
        <v>242</v>
      </c>
      <c r="O26" s="406"/>
      <c r="P26" s="405" t="s">
        <v>242</v>
      </c>
      <c r="Q26" s="406"/>
      <c r="R26" s="404" t="s">
        <v>242</v>
      </c>
      <c r="S26" s="404"/>
    </row>
    <row r="27" spans="1:19" ht="15.75">
      <c r="A27" s="37">
        <v>3</v>
      </c>
      <c r="B27" s="34" t="s">
        <v>48</v>
      </c>
      <c r="C27" s="30"/>
      <c r="D27" s="401" t="s">
        <v>242</v>
      </c>
      <c r="E27" s="400"/>
      <c r="F27" s="405" t="s">
        <v>242</v>
      </c>
      <c r="G27" s="406"/>
      <c r="H27" s="405" t="s">
        <v>242</v>
      </c>
      <c r="I27" s="406"/>
      <c r="J27" s="405" t="s">
        <v>242</v>
      </c>
      <c r="K27" s="406"/>
      <c r="L27" s="405" t="s">
        <v>242</v>
      </c>
      <c r="M27" s="406"/>
      <c r="N27" s="405" t="s">
        <v>242</v>
      </c>
      <c r="O27" s="406"/>
      <c r="P27" s="405" t="s">
        <v>242</v>
      </c>
      <c r="Q27" s="406"/>
      <c r="R27" s="404" t="s">
        <v>242</v>
      </c>
      <c r="S27" s="404"/>
    </row>
    <row r="28" spans="1:19" ht="15.75">
      <c r="A28" s="11" t="s">
        <v>49</v>
      </c>
      <c r="B28" s="12" t="s">
        <v>50</v>
      </c>
      <c r="C28" s="22">
        <f>'PLN RESUMO'!F35</f>
        <v>71119.67</v>
      </c>
      <c r="D28" s="401" t="s">
        <v>242</v>
      </c>
      <c r="E28" s="400"/>
      <c r="F28" s="405" t="s">
        <v>242</v>
      </c>
      <c r="G28" s="406"/>
      <c r="H28" s="405" t="s">
        <v>242</v>
      </c>
      <c r="I28" s="406"/>
      <c r="J28" s="405" t="s">
        <v>242</v>
      </c>
      <c r="K28" s="406"/>
      <c r="L28" s="405" t="s">
        <v>242</v>
      </c>
      <c r="M28" s="406"/>
      <c r="N28" s="405" t="s">
        <v>242</v>
      </c>
      <c r="O28" s="406"/>
      <c r="P28" s="405" t="s">
        <v>242</v>
      </c>
      <c r="Q28" s="406"/>
      <c r="R28" s="398">
        <f>C28</f>
        <v>71119.67</v>
      </c>
      <c r="S28" s="404"/>
    </row>
    <row r="29" spans="1:19" ht="15.75">
      <c r="A29" s="11" t="s">
        <v>51</v>
      </c>
      <c r="B29" s="12" t="s">
        <v>52</v>
      </c>
      <c r="C29" s="22">
        <f>'PLN RESUMO'!F36</f>
        <v>11156.01</v>
      </c>
      <c r="D29" s="401" t="s">
        <v>242</v>
      </c>
      <c r="E29" s="400"/>
      <c r="F29" s="405" t="s">
        <v>242</v>
      </c>
      <c r="G29" s="406"/>
      <c r="H29" s="405" t="s">
        <v>242</v>
      </c>
      <c r="I29" s="406"/>
      <c r="J29" s="405" t="s">
        <v>242</v>
      </c>
      <c r="K29" s="406"/>
      <c r="L29" s="405" t="s">
        <v>242</v>
      </c>
      <c r="M29" s="406"/>
      <c r="N29" s="405" t="s">
        <v>242</v>
      </c>
      <c r="O29" s="406"/>
      <c r="P29" s="405" t="s">
        <v>242</v>
      </c>
      <c r="Q29" s="406"/>
      <c r="R29" s="398">
        <f t="shared" ref="R29:R47" si="2">C29</f>
        <v>11156.01</v>
      </c>
      <c r="S29" s="404"/>
    </row>
    <row r="30" spans="1:19" ht="15.75">
      <c r="A30" s="11" t="s">
        <v>53</v>
      </c>
      <c r="B30" s="12" t="s">
        <v>54</v>
      </c>
      <c r="C30" s="22">
        <f>'PLN RESUMO'!F37</f>
        <v>11156.01</v>
      </c>
      <c r="D30" s="401" t="s">
        <v>242</v>
      </c>
      <c r="E30" s="400"/>
      <c r="F30" s="405" t="s">
        <v>242</v>
      </c>
      <c r="G30" s="406"/>
      <c r="H30" s="405" t="s">
        <v>242</v>
      </c>
      <c r="I30" s="406"/>
      <c r="J30" s="405" t="s">
        <v>242</v>
      </c>
      <c r="K30" s="406"/>
      <c r="L30" s="405" t="s">
        <v>242</v>
      </c>
      <c r="M30" s="406"/>
      <c r="N30" s="405" t="s">
        <v>242</v>
      </c>
      <c r="O30" s="406"/>
      <c r="P30" s="405" t="s">
        <v>242</v>
      </c>
      <c r="Q30" s="406"/>
      <c r="R30" s="398">
        <f t="shared" si="2"/>
        <v>11156.01</v>
      </c>
      <c r="S30" s="404"/>
    </row>
    <row r="31" spans="1:19" ht="15.75">
      <c r="A31" s="11" t="s">
        <v>55</v>
      </c>
      <c r="B31" s="12" t="s">
        <v>56</v>
      </c>
      <c r="C31" s="22">
        <f>'PLN RESUMO'!F38</f>
        <v>16734.05</v>
      </c>
      <c r="D31" s="401" t="s">
        <v>242</v>
      </c>
      <c r="E31" s="400"/>
      <c r="F31" s="405" t="s">
        <v>242</v>
      </c>
      <c r="G31" s="406"/>
      <c r="H31" s="405" t="s">
        <v>242</v>
      </c>
      <c r="I31" s="406"/>
      <c r="J31" s="405" t="s">
        <v>242</v>
      </c>
      <c r="K31" s="406"/>
      <c r="L31" s="405" t="s">
        <v>242</v>
      </c>
      <c r="M31" s="406"/>
      <c r="N31" s="405" t="s">
        <v>242</v>
      </c>
      <c r="O31" s="406"/>
      <c r="P31" s="405" t="s">
        <v>242</v>
      </c>
      <c r="Q31" s="406"/>
      <c r="R31" s="398">
        <f t="shared" si="2"/>
        <v>16734.05</v>
      </c>
      <c r="S31" s="404"/>
    </row>
    <row r="32" spans="1:19" ht="15.75">
      <c r="A32" s="11" t="s">
        <v>57</v>
      </c>
      <c r="B32" s="12" t="s">
        <v>58</v>
      </c>
      <c r="C32" s="22">
        <f>'PLN RESUMO'!F39</f>
        <v>20917.55</v>
      </c>
      <c r="D32" s="403" t="s">
        <v>242</v>
      </c>
      <c r="E32" s="398"/>
      <c r="F32" s="398" t="s">
        <v>242</v>
      </c>
      <c r="G32" s="398"/>
      <c r="H32" s="398" t="s">
        <v>242</v>
      </c>
      <c r="I32" s="398"/>
      <c r="J32" s="398" t="s">
        <v>242</v>
      </c>
      <c r="K32" s="398"/>
      <c r="L32" s="398" t="s">
        <v>242</v>
      </c>
      <c r="M32" s="398"/>
      <c r="N32" s="398" t="s">
        <v>242</v>
      </c>
      <c r="O32" s="398"/>
      <c r="P32" s="398" t="s">
        <v>242</v>
      </c>
      <c r="Q32" s="398"/>
      <c r="R32" s="398">
        <f t="shared" si="2"/>
        <v>20917.55</v>
      </c>
      <c r="S32" s="404"/>
    </row>
    <row r="33" spans="1:19" ht="15.75">
      <c r="A33" s="11" t="s">
        <v>59</v>
      </c>
      <c r="B33" s="12" t="s">
        <v>60</v>
      </c>
      <c r="C33" s="22">
        <f>'PLN RESUMO'!F40</f>
        <v>13945.03</v>
      </c>
      <c r="D33" s="403" t="s">
        <v>242</v>
      </c>
      <c r="E33" s="398"/>
      <c r="F33" s="398" t="s">
        <v>242</v>
      </c>
      <c r="G33" s="398"/>
      <c r="H33" s="398" t="s">
        <v>242</v>
      </c>
      <c r="I33" s="398"/>
      <c r="J33" s="398" t="s">
        <v>242</v>
      </c>
      <c r="K33" s="398"/>
      <c r="L33" s="398" t="s">
        <v>242</v>
      </c>
      <c r="M33" s="398"/>
      <c r="N33" s="398" t="s">
        <v>242</v>
      </c>
      <c r="O33" s="398"/>
      <c r="P33" s="398" t="s">
        <v>242</v>
      </c>
      <c r="Q33" s="398"/>
      <c r="R33" s="398">
        <f t="shared" si="2"/>
        <v>13945.03</v>
      </c>
      <c r="S33" s="404"/>
    </row>
    <row r="34" spans="1:19" ht="15.75">
      <c r="A34" s="11" t="s">
        <v>61</v>
      </c>
      <c r="B34" s="12" t="s">
        <v>62</v>
      </c>
      <c r="C34" s="22">
        <f>'PLN RESUMO'!F41</f>
        <v>68192.84</v>
      </c>
      <c r="D34" s="403" t="s">
        <v>242</v>
      </c>
      <c r="E34" s="398"/>
      <c r="F34" s="398" t="s">
        <v>242</v>
      </c>
      <c r="G34" s="398"/>
      <c r="H34" s="398" t="s">
        <v>242</v>
      </c>
      <c r="I34" s="398"/>
      <c r="J34" s="398" t="s">
        <v>242</v>
      </c>
      <c r="K34" s="398"/>
      <c r="L34" s="398" t="s">
        <v>242</v>
      </c>
      <c r="M34" s="398"/>
      <c r="N34" s="398" t="s">
        <v>242</v>
      </c>
      <c r="O34" s="398"/>
      <c r="P34" s="398" t="s">
        <v>242</v>
      </c>
      <c r="Q34" s="398"/>
      <c r="R34" s="398">
        <f t="shared" si="2"/>
        <v>68192.84</v>
      </c>
      <c r="S34" s="404"/>
    </row>
    <row r="35" spans="1:19" ht="15.75">
      <c r="A35" s="11" t="s">
        <v>63</v>
      </c>
      <c r="B35" s="12" t="s">
        <v>64</v>
      </c>
      <c r="C35" s="22">
        <f>'PLN RESUMO'!F42</f>
        <v>68192.84</v>
      </c>
      <c r="D35" s="403" t="s">
        <v>242</v>
      </c>
      <c r="E35" s="398"/>
      <c r="F35" s="398" t="s">
        <v>242</v>
      </c>
      <c r="G35" s="398"/>
      <c r="H35" s="398" t="s">
        <v>242</v>
      </c>
      <c r="I35" s="398"/>
      <c r="J35" s="398" t="s">
        <v>242</v>
      </c>
      <c r="K35" s="398"/>
      <c r="L35" s="398" t="s">
        <v>242</v>
      </c>
      <c r="M35" s="398"/>
      <c r="N35" s="398" t="s">
        <v>242</v>
      </c>
      <c r="O35" s="398"/>
      <c r="P35" s="398" t="s">
        <v>242</v>
      </c>
      <c r="Q35" s="398"/>
      <c r="R35" s="398">
        <f t="shared" si="2"/>
        <v>68192.84</v>
      </c>
      <c r="S35" s="404"/>
    </row>
    <row r="36" spans="1:19" ht="15.75">
      <c r="A36" s="11" t="s">
        <v>65</v>
      </c>
      <c r="B36" s="12" t="s">
        <v>66</v>
      </c>
      <c r="C36" s="22">
        <f>'PLN RESUMO'!F43</f>
        <v>21852.71</v>
      </c>
      <c r="D36" s="403" t="s">
        <v>242</v>
      </c>
      <c r="E36" s="398"/>
      <c r="F36" s="398" t="s">
        <v>242</v>
      </c>
      <c r="G36" s="398"/>
      <c r="H36" s="398" t="s">
        <v>242</v>
      </c>
      <c r="I36" s="398"/>
      <c r="J36" s="398" t="s">
        <v>242</v>
      </c>
      <c r="K36" s="398"/>
      <c r="L36" s="398" t="s">
        <v>242</v>
      </c>
      <c r="M36" s="398"/>
      <c r="N36" s="398" t="s">
        <v>242</v>
      </c>
      <c r="O36" s="398"/>
      <c r="P36" s="398" t="s">
        <v>242</v>
      </c>
      <c r="Q36" s="398"/>
      <c r="R36" s="398">
        <f t="shared" si="2"/>
        <v>21852.71</v>
      </c>
      <c r="S36" s="404"/>
    </row>
    <row r="37" spans="1:19" ht="15.75">
      <c r="A37" s="11" t="s">
        <v>67</v>
      </c>
      <c r="B37" s="12" t="s">
        <v>68</v>
      </c>
      <c r="C37" s="22">
        <f>'PLN RESUMO'!F44</f>
        <v>21852.71</v>
      </c>
      <c r="D37" s="403" t="s">
        <v>242</v>
      </c>
      <c r="E37" s="398"/>
      <c r="F37" s="398" t="s">
        <v>242</v>
      </c>
      <c r="G37" s="398"/>
      <c r="H37" s="398" t="s">
        <v>242</v>
      </c>
      <c r="I37" s="398"/>
      <c r="J37" s="398" t="s">
        <v>242</v>
      </c>
      <c r="K37" s="398"/>
      <c r="L37" s="398" t="s">
        <v>242</v>
      </c>
      <c r="M37" s="398"/>
      <c r="N37" s="398" t="s">
        <v>242</v>
      </c>
      <c r="O37" s="398"/>
      <c r="P37" s="398" t="s">
        <v>242</v>
      </c>
      <c r="Q37" s="398"/>
      <c r="R37" s="398">
        <f t="shared" si="2"/>
        <v>21852.71</v>
      </c>
      <c r="S37" s="404"/>
    </row>
    <row r="38" spans="1:19" ht="15.75">
      <c r="A38" s="11" t="s">
        <v>69</v>
      </c>
      <c r="B38" s="12" t="s">
        <v>70</v>
      </c>
      <c r="C38" s="22">
        <f>'PLN RESUMO'!F45</f>
        <v>14568.45</v>
      </c>
      <c r="D38" s="403" t="s">
        <v>242</v>
      </c>
      <c r="E38" s="398"/>
      <c r="F38" s="398" t="s">
        <v>242</v>
      </c>
      <c r="G38" s="398"/>
      <c r="H38" s="398" t="s">
        <v>242</v>
      </c>
      <c r="I38" s="398"/>
      <c r="J38" s="398" t="s">
        <v>242</v>
      </c>
      <c r="K38" s="398"/>
      <c r="L38" s="398" t="s">
        <v>242</v>
      </c>
      <c r="M38" s="398"/>
      <c r="N38" s="398" t="s">
        <v>242</v>
      </c>
      <c r="O38" s="398"/>
      <c r="P38" s="398" t="s">
        <v>242</v>
      </c>
      <c r="Q38" s="398"/>
      <c r="R38" s="398">
        <f t="shared" si="2"/>
        <v>14568.45</v>
      </c>
      <c r="S38" s="404"/>
    </row>
    <row r="39" spans="1:19" ht="15.75">
      <c r="A39" s="11" t="s">
        <v>71</v>
      </c>
      <c r="B39" s="12" t="s">
        <v>72</v>
      </c>
      <c r="C39" s="22">
        <f>'PLN RESUMO'!F46</f>
        <v>7284.23</v>
      </c>
      <c r="D39" s="403" t="s">
        <v>242</v>
      </c>
      <c r="E39" s="398"/>
      <c r="F39" s="398" t="s">
        <v>242</v>
      </c>
      <c r="G39" s="398"/>
      <c r="H39" s="398" t="s">
        <v>242</v>
      </c>
      <c r="I39" s="398"/>
      <c r="J39" s="398" t="s">
        <v>242</v>
      </c>
      <c r="K39" s="398"/>
      <c r="L39" s="398" t="s">
        <v>242</v>
      </c>
      <c r="M39" s="398"/>
      <c r="N39" s="398" t="s">
        <v>242</v>
      </c>
      <c r="O39" s="398"/>
      <c r="P39" s="398" t="s">
        <v>242</v>
      </c>
      <c r="Q39" s="398"/>
      <c r="R39" s="398">
        <f t="shared" si="2"/>
        <v>7284.23</v>
      </c>
      <c r="S39" s="404"/>
    </row>
    <row r="40" spans="1:19" ht="15.75">
      <c r="A40" s="11" t="s">
        <v>73</v>
      </c>
      <c r="B40" s="12" t="s">
        <v>74</v>
      </c>
      <c r="C40" s="22">
        <f>'PLN RESUMO'!F47</f>
        <v>42665.49</v>
      </c>
      <c r="D40" s="403" t="s">
        <v>242</v>
      </c>
      <c r="E40" s="398"/>
      <c r="F40" s="398" t="s">
        <v>242</v>
      </c>
      <c r="G40" s="398"/>
      <c r="H40" s="398" t="s">
        <v>242</v>
      </c>
      <c r="I40" s="398"/>
      <c r="J40" s="398" t="s">
        <v>242</v>
      </c>
      <c r="K40" s="398"/>
      <c r="L40" s="398" t="s">
        <v>242</v>
      </c>
      <c r="M40" s="398"/>
      <c r="N40" s="398" t="s">
        <v>242</v>
      </c>
      <c r="O40" s="398"/>
      <c r="P40" s="398" t="s">
        <v>242</v>
      </c>
      <c r="Q40" s="398"/>
      <c r="R40" s="398">
        <f t="shared" si="2"/>
        <v>42665.49</v>
      </c>
      <c r="S40" s="404"/>
    </row>
    <row r="41" spans="1:19" ht="15.75">
      <c r="A41" s="11" t="s">
        <v>75</v>
      </c>
      <c r="B41" s="12" t="s">
        <v>76</v>
      </c>
      <c r="C41" s="22">
        <f>'PLN RESUMO'!F48</f>
        <v>21332.74</v>
      </c>
      <c r="D41" s="403" t="s">
        <v>242</v>
      </c>
      <c r="E41" s="398"/>
      <c r="F41" s="398" t="s">
        <v>242</v>
      </c>
      <c r="G41" s="398"/>
      <c r="H41" s="398" t="s">
        <v>242</v>
      </c>
      <c r="I41" s="398"/>
      <c r="J41" s="398" t="s">
        <v>242</v>
      </c>
      <c r="K41" s="398"/>
      <c r="L41" s="398" t="s">
        <v>242</v>
      </c>
      <c r="M41" s="398"/>
      <c r="N41" s="398" t="s">
        <v>242</v>
      </c>
      <c r="O41" s="398"/>
      <c r="P41" s="398" t="s">
        <v>242</v>
      </c>
      <c r="Q41" s="398"/>
      <c r="R41" s="398">
        <f t="shared" si="2"/>
        <v>21332.74</v>
      </c>
      <c r="S41" s="404"/>
    </row>
    <row r="42" spans="1:19" ht="15.75">
      <c r="A42" s="11" t="s">
        <v>77</v>
      </c>
      <c r="B42" s="12" t="s">
        <v>78</v>
      </c>
      <c r="C42" s="22">
        <f>'PLN RESUMO'!F49</f>
        <v>10666.37</v>
      </c>
      <c r="D42" s="403" t="s">
        <v>242</v>
      </c>
      <c r="E42" s="398"/>
      <c r="F42" s="398" t="s">
        <v>242</v>
      </c>
      <c r="G42" s="398"/>
      <c r="H42" s="398" t="s">
        <v>242</v>
      </c>
      <c r="I42" s="398"/>
      <c r="J42" s="398" t="s">
        <v>242</v>
      </c>
      <c r="K42" s="398"/>
      <c r="L42" s="398" t="s">
        <v>242</v>
      </c>
      <c r="M42" s="398"/>
      <c r="N42" s="398" t="s">
        <v>242</v>
      </c>
      <c r="O42" s="398"/>
      <c r="P42" s="398" t="s">
        <v>242</v>
      </c>
      <c r="Q42" s="398"/>
      <c r="R42" s="398">
        <f t="shared" si="2"/>
        <v>10666.37</v>
      </c>
      <c r="S42" s="404"/>
    </row>
    <row r="43" spans="1:19" ht="30">
      <c r="A43" s="11" t="s">
        <v>79</v>
      </c>
      <c r="B43" s="12" t="s">
        <v>80</v>
      </c>
      <c r="C43" s="22">
        <f>'PLN RESUMO'!F50</f>
        <v>21332.74</v>
      </c>
      <c r="D43" s="403" t="s">
        <v>242</v>
      </c>
      <c r="E43" s="398"/>
      <c r="F43" s="398" t="s">
        <v>242</v>
      </c>
      <c r="G43" s="398"/>
      <c r="H43" s="398" t="s">
        <v>242</v>
      </c>
      <c r="I43" s="398"/>
      <c r="J43" s="398" t="s">
        <v>242</v>
      </c>
      <c r="K43" s="398"/>
      <c r="L43" s="398" t="s">
        <v>242</v>
      </c>
      <c r="M43" s="398"/>
      <c r="N43" s="398" t="s">
        <v>242</v>
      </c>
      <c r="O43" s="398"/>
      <c r="P43" s="398" t="s">
        <v>242</v>
      </c>
      <c r="Q43" s="398"/>
      <c r="R43" s="398">
        <f t="shared" si="2"/>
        <v>21332.74</v>
      </c>
      <c r="S43" s="404"/>
    </row>
    <row r="44" spans="1:19" ht="30">
      <c r="A44" s="11" t="s">
        <v>81</v>
      </c>
      <c r="B44" s="12" t="s">
        <v>82</v>
      </c>
      <c r="C44" s="22">
        <f>'PLN RESUMO'!F51</f>
        <v>68674.399999999994</v>
      </c>
      <c r="D44" s="403" t="s">
        <v>242</v>
      </c>
      <c r="E44" s="398"/>
      <c r="F44" s="398" t="s">
        <v>242</v>
      </c>
      <c r="G44" s="398"/>
      <c r="H44" s="398" t="s">
        <v>242</v>
      </c>
      <c r="I44" s="398"/>
      <c r="J44" s="398" t="s">
        <v>242</v>
      </c>
      <c r="K44" s="398"/>
      <c r="L44" s="398" t="s">
        <v>242</v>
      </c>
      <c r="M44" s="398"/>
      <c r="N44" s="398" t="s">
        <v>242</v>
      </c>
      <c r="O44" s="398"/>
      <c r="P44" s="398" t="s">
        <v>242</v>
      </c>
      <c r="Q44" s="398"/>
      <c r="R44" s="398">
        <f t="shared" si="2"/>
        <v>68674.399999999994</v>
      </c>
      <c r="S44" s="404"/>
    </row>
    <row r="45" spans="1:19" ht="15.75">
      <c r="A45" s="11" t="s">
        <v>83</v>
      </c>
      <c r="B45" s="12" t="s">
        <v>84</v>
      </c>
      <c r="C45" s="22">
        <f>'PLN RESUMO'!F52</f>
        <v>14568.45</v>
      </c>
      <c r="D45" s="403" t="s">
        <v>242</v>
      </c>
      <c r="E45" s="398"/>
      <c r="F45" s="398" t="s">
        <v>242</v>
      </c>
      <c r="G45" s="398"/>
      <c r="H45" s="398" t="s">
        <v>242</v>
      </c>
      <c r="I45" s="398"/>
      <c r="J45" s="398" t="s">
        <v>242</v>
      </c>
      <c r="K45" s="398"/>
      <c r="L45" s="398" t="s">
        <v>242</v>
      </c>
      <c r="M45" s="398"/>
      <c r="N45" s="398" t="s">
        <v>242</v>
      </c>
      <c r="O45" s="398"/>
      <c r="P45" s="398" t="s">
        <v>242</v>
      </c>
      <c r="Q45" s="398"/>
      <c r="R45" s="398">
        <f t="shared" si="2"/>
        <v>14568.45</v>
      </c>
      <c r="S45" s="404"/>
    </row>
    <row r="46" spans="1:19" ht="15.75">
      <c r="A46" s="11" t="s">
        <v>85</v>
      </c>
      <c r="B46" s="12" t="s">
        <v>86</v>
      </c>
      <c r="C46" s="22">
        <f>'PLN RESUMO'!F53</f>
        <v>12799.65</v>
      </c>
      <c r="D46" s="403" t="s">
        <v>242</v>
      </c>
      <c r="E46" s="398"/>
      <c r="F46" s="398" t="s">
        <v>242</v>
      </c>
      <c r="G46" s="398"/>
      <c r="H46" s="398" t="s">
        <v>242</v>
      </c>
      <c r="I46" s="398"/>
      <c r="J46" s="398" t="s">
        <v>242</v>
      </c>
      <c r="K46" s="398"/>
      <c r="L46" s="398" t="s">
        <v>242</v>
      </c>
      <c r="M46" s="398"/>
      <c r="N46" s="398" t="s">
        <v>242</v>
      </c>
      <c r="O46" s="398"/>
      <c r="P46" s="398" t="s">
        <v>242</v>
      </c>
      <c r="Q46" s="398"/>
      <c r="R46" s="398">
        <f t="shared" si="2"/>
        <v>12799.65</v>
      </c>
      <c r="S46" s="404"/>
    </row>
    <row r="47" spans="1:19" ht="15.75">
      <c r="A47" s="11" t="s">
        <v>87</v>
      </c>
      <c r="B47" s="12" t="s">
        <v>88</v>
      </c>
      <c r="C47" s="22">
        <f>'PLN RESUMO'!F54</f>
        <v>8533.11</v>
      </c>
      <c r="D47" s="403" t="s">
        <v>242</v>
      </c>
      <c r="E47" s="398"/>
      <c r="F47" s="398" t="s">
        <v>242</v>
      </c>
      <c r="G47" s="398"/>
      <c r="H47" s="398" t="s">
        <v>242</v>
      </c>
      <c r="I47" s="398"/>
      <c r="J47" s="398" t="s">
        <v>242</v>
      </c>
      <c r="K47" s="398"/>
      <c r="L47" s="398" t="s">
        <v>242</v>
      </c>
      <c r="M47" s="398"/>
      <c r="N47" s="398" t="s">
        <v>242</v>
      </c>
      <c r="O47" s="398"/>
      <c r="P47" s="398" t="s">
        <v>242</v>
      </c>
      <c r="Q47" s="398"/>
      <c r="R47" s="398">
        <f t="shared" si="2"/>
        <v>8533.11</v>
      </c>
      <c r="S47" s="404"/>
    </row>
    <row r="48" spans="1:19" ht="15.75">
      <c r="A48" s="11"/>
      <c r="B48" s="12"/>
      <c r="C48" s="22"/>
      <c r="D48" s="403"/>
      <c r="E48" s="398"/>
      <c r="F48" s="398"/>
      <c r="G48" s="398"/>
      <c r="H48" s="398"/>
      <c r="I48" s="398"/>
      <c r="J48" s="398"/>
      <c r="K48" s="398"/>
      <c r="L48" s="398"/>
      <c r="M48" s="398"/>
      <c r="N48" s="398"/>
      <c r="O48" s="398"/>
      <c r="P48" s="398"/>
      <c r="Q48" s="398"/>
      <c r="R48" s="398"/>
      <c r="S48" s="404"/>
    </row>
    <row r="49" spans="1:19" ht="15.75">
      <c r="A49" s="11"/>
      <c r="B49" s="23" t="s">
        <v>39</v>
      </c>
      <c r="C49" s="25">
        <f>SUM(C28:C48)</f>
        <v>547545.04999999993</v>
      </c>
      <c r="D49" s="401" t="s">
        <v>242</v>
      </c>
      <c r="E49" s="400"/>
      <c r="F49" s="405" t="s">
        <v>242</v>
      </c>
      <c r="G49" s="406"/>
      <c r="H49" s="405" t="s">
        <v>242</v>
      </c>
      <c r="I49" s="406"/>
      <c r="J49" s="405" t="s">
        <v>242</v>
      </c>
      <c r="K49" s="406"/>
      <c r="L49" s="405" t="s">
        <v>242</v>
      </c>
      <c r="M49" s="406"/>
      <c r="N49" s="405" t="s">
        <v>242</v>
      </c>
      <c r="O49" s="406"/>
      <c r="P49" s="405" t="s">
        <v>242</v>
      </c>
      <c r="Q49" s="406"/>
      <c r="R49" s="404" t="s">
        <v>242</v>
      </c>
      <c r="S49" s="404"/>
    </row>
    <row r="50" spans="1:19" ht="15.75">
      <c r="A50" s="11"/>
      <c r="B50" s="12"/>
      <c r="C50" s="22"/>
      <c r="D50" s="403"/>
      <c r="E50" s="398"/>
      <c r="F50" s="398"/>
      <c r="G50" s="398"/>
      <c r="H50" s="398"/>
      <c r="I50" s="398"/>
      <c r="J50" s="398"/>
      <c r="K50" s="398"/>
      <c r="L50" s="398"/>
      <c r="M50" s="398"/>
      <c r="N50" s="398"/>
      <c r="O50" s="398"/>
      <c r="P50" s="398"/>
      <c r="Q50" s="398"/>
      <c r="R50" s="398"/>
      <c r="S50" s="398"/>
    </row>
    <row r="51" spans="1:19" s="327" customFormat="1" ht="15.75">
      <c r="A51" s="37">
        <v>4</v>
      </c>
      <c r="B51" s="325" t="str">
        <f>'PLN RESUMO'!B58</f>
        <v>DOCUMENTAÇÃO TÉCNICA</v>
      </c>
      <c r="C51" s="326"/>
      <c r="D51" s="403"/>
      <c r="E51" s="398"/>
      <c r="F51" s="398"/>
      <c r="G51" s="398"/>
      <c r="H51" s="398"/>
      <c r="I51" s="398"/>
      <c r="J51" s="398"/>
      <c r="K51" s="398"/>
      <c r="L51" s="398"/>
      <c r="M51" s="398"/>
      <c r="N51" s="398"/>
      <c r="O51" s="398"/>
      <c r="P51" s="398"/>
      <c r="Q51" s="398"/>
      <c r="R51" s="398"/>
      <c r="S51" s="404"/>
    </row>
    <row r="52" spans="1:19" ht="15.75">
      <c r="A52" s="11"/>
      <c r="B52" s="12"/>
      <c r="C52" s="22"/>
      <c r="D52" s="403"/>
      <c r="E52" s="398"/>
      <c r="F52" s="398"/>
      <c r="G52" s="398"/>
      <c r="H52" s="398"/>
      <c r="I52" s="398"/>
      <c r="J52" s="398"/>
      <c r="K52" s="398"/>
      <c r="L52" s="398"/>
      <c r="M52" s="398"/>
      <c r="N52" s="398"/>
      <c r="O52" s="398"/>
      <c r="P52" s="398"/>
      <c r="Q52" s="398"/>
      <c r="R52" s="398"/>
      <c r="S52" s="404"/>
    </row>
    <row r="53" spans="1:19" ht="15.75">
      <c r="A53" s="11" t="s">
        <v>275</v>
      </c>
      <c r="B53" s="12" t="s">
        <v>90</v>
      </c>
      <c r="C53" s="22">
        <f>'PLN RESUMO'!F59</f>
        <v>21137.53</v>
      </c>
      <c r="D53" s="403" t="s">
        <v>242</v>
      </c>
      <c r="E53" s="398"/>
      <c r="F53" s="398" t="s">
        <v>242</v>
      </c>
      <c r="G53" s="398"/>
      <c r="H53" s="398" t="s">
        <v>242</v>
      </c>
      <c r="I53" s="398"/>
      <c r="J53" s="398" t="s">
        <v>242</v>
      </c>
      <c r="K53" s="398"/>
      <c r="L53" s="398" t="s">
        <v>242</v>
      </c>
      <c r="M53" s="398"/>
      <c r="N53" s="398" t="s">
        <v>242</v>
      </c>
      <c r="O53" s="398"/>
      <c r="P53" s="398" t="s">
        <v>242</v>
      </c>
      <c r="Q53" s="398"/>
      <c r="R53" s="398">
        <f>C53</f>
        <v>21137.53</v>
      </c>
      <c r="S53" s="398"/>
    </row>
    <row r="54" spans="1:19" ht="15.75">
      <c r="A54" s="11" t="s">
        <v>276</v>
      </c>
      <c r="B54" s="12" t="s">
        <v>92</v>
      </c>
      <c r="C54" s="22">
        <f>'PLN RESUMO'!F60</f>
        <v>21137.53</v>
      </c>
      <c r="D54" s="403" t="s">
        <v>242</v>
      </c>
      <c r="E54" s="398"/>
      <c r="F54" s="398" t="s">
        <v>242</v>
      </c>
      <c r="G54" s="398"/>
      <c r="H54" s="398" t="s">
        <v>242</v>
      </c>
      <c r="I54" s="398"/>
      <c r="J54" s="398" t="s">
        <v>242</v>
      </c>
      <c r="K54" s="398"/>
      <c r="L54" s="398" t="s">
        <v>242</v>
      </c>
      <c r="M54" s="398"/>
      <c r="N54" s="398" t="s">
        <v>242</v>
      </c>
      <c r="O54" s="398"/>
      <c r="P54" s="398" t="s">
        <v>242</v>
      </c>
      <c r="Q54" s="398"/>
      <c r="R54" s="398">
        <f t="shared" ref="R54:R56" si="3">C54</f>
        <v>21137.53</v>
      </c>
      <c r="S54" s="398"/>
    </row>
    <row r="55" spans="1:19" ht="15.75">
      <c r="A55" s="11" t="s">
        <v>277</v>
      </c>
      <c r="B55" s="12" t="s">
        <v>94</v>
      </c>
      <c r="C55" s="22">
        <f>'PLN RESUMO'!F61</f>
        <v>7045.84</v>
      </c>
      <c r="D55" s="403" t="s">
        <v>242</v>
      </c>
      <c r="E55" s="398"/>
      <c r="F55" s="398" t="s">
        <v>242</v>
      </c>
      <c r="G55" s="398"/>
      <c r="H55" s="398" t="s">
        <v>242</v>
      </c>
      <c r="I55" s="398"/>
      <c r="J55" s="398" t="s">
        <v>242</v>
      </c>
      <c r="K55" s="398"/>
      <c r="L55" s="398" t="s">
        <v>242</v>
      </c>
      <c r="M55" s="398"/>
      <c r="N55" s="398" t="s">
        <v>242</v>
      </c>
      <c r="O55" s="398"/>
      <c r="P55" s="398" t="s">
        <v>242</v>
      </c>
      <c r="Q55" s="398"/>
      <c r="R55" s="398">
        <f t="shared" si="3"/>
        <v>7045.84</v>
      </c>
      <c r="S55" s="398"/>
    </row>
    <row r="56" spans="1:19" ht="45">
      <c r="A56" s="11" t="s">
        <v>278</v>
      </c>
      <c r="B56" s="12" t="s">
        <v>96</v>
      </c>
      <c r="C56" s="22">
        <f>'PLN RESUMO'!F62</f>
        <v>21137.53</v>
      </c>
      <c r="D56" s="403" t="s">
        <v>242</v>
      </c>
      <c r="E56" s="398"/>
      <c r="F56" s="398" t="s">
        <v>242</v>
      </c>
      <c r="G56" s="398"/>
      <c r="H56" s="398" t="s">
        <v>242</v>
      </c>
      <c r="I56" s="398"/>
      <c r="J56" s="398" t="s">
        <v>242</v>
      </c>
      <c r="K56" s="398"/>
      <c r="L56" s="398" t="s">
        <v>242</v>
      </c>
      <c r="M56" s="398"/>
      <c r="N56" s="398" t="s">
        <v>242</v>
      </c>
      <c r="O56" s="398"/>
      <c r="P56" s="398" t="s">
        <v>242</v>
      </c>
      <c r="Q56" s="398"/>
      <c r="R56" s="398">
        <f t="shared" si="3"/>
        <v>21137.53</v>
      </c>
      <c r="S56" s="398"/>
    </row>
    <row r="57" spans="1:19" ht="15.75">
      <c r="A57" s="38"/>
      <c r="B57" s="20"/>
      <c r="C57" s="305"/>
      <c r="D57" s="403" t="s">
        <v>242</v>
      </c>
      <c r="E57" s="398"/>
      <c r="F57" s="398" t="s">
        <v>242</v>
      </c>
      <c r="G57" s="398"/>
      <c r="H57" s="398" t="s">
        <v>242</v>
      </c>
      <c r="I57" s="398"/>
      <c r="J57" s="398" t="s">
        <v>242</v>
      </c>
      <c r="K57" s="398"/>
      <c r="L57" s="398" t="s">
        <v>242</v>
      </c>
      <c r="M57" s="398"/>
      <c r="N57" s="398" t="s">
        <v>242</v>
      </c>
      <c r="O57" s="398"/>
      <c r="P57" s="398" t="s">
        <v>242</v>
      </c>
      <c r="Q57" s="398"/>
      <c r="R57" s="398" t="s">
        <v>242</v>
      </c>
      <c r="S57" s="398"/>
    </row>
    <row r="58" spans="1:19" ht="15.75">
      <c r="A58" s="43"/>
      <c r="B58" s="44" t="s">
        <v>39</v>
      </c>
      <c r="C58" s="306">
        <f>SUM(C53:C57)</f>
        <v>70458.429999999993</v>
      </c>
      <c r="D58" s="403" t="s">
        <v>242</v>
      </c>
      <c r="E58" s="398"/>
      <c r="F58" s="398" t="s">
        <v>242</v>
      </c>
      <c r="G58" s="398"/>
      <c r="H58" s="398" t="s">
        <v>242</v>
      </c>
      <c r="I58" s="398"/>
      <c r="J58" s="398" t="s">
        <v>242</v>
      </c>
      <c r="K58" s="398"/>
      <c r="L58" s="398" t="s">
        <v>242</v>
      </c>
      <c r="M58" s="398"/>
      <c r="N58" s="398" t="s">
        <v>242</v>
      </c>
      <c r="O58" s="398"/>
      <c r="P58" s="398" t="s">
        <v>242</v>
      </c>
      <c r="Q58" s="398"/>
      <c r="R58" s="398" t="s">
        <v>242</v>
      </c>
      <c r="S58" s="398"/>
    </row>
    <row r="59" spans="1:19" ht="15.75">
      <c r="A59" s="49"/>
      <c r="B59" s="50" t="s">
        <v>97</v>
      </c>
      <c r="C59" s="25">
        <f>C18+C25+C58+C49</f>
        <v>1099138.1200000001</v>
      </c>
      <c r="D59" s="401">
        <f>SUM(D7:D58)</f>
        <v>0</v>
      </c>
      <c r="E59" s="402"/>
      <c r="F59" s="398">
        <f>SUM(F7:F58)</f>
        <v>0</v>
      </c>
      <c r="G59" s="398"/>
      <c r="H59" s="398">
        <f>SUM(H7:H58)</f>
        <v>105827.45</v>
      </c>
      <c r="I59" s="398"/>
      <c r="J59" s="398">
        <f>SUM(J7:J58)</f>
        <v>0</v>
      </c>
      <c r="K59" s="398"/>
      <c r="L59" s="398">
        <f>SUM(L7:L58)</f>
        <v>0</v>
      </c>
      <c r="M59" s="398"/>
      <c r="N59" s="398">
        <f>SUM(N7:N58)</f>
        <v>279620.24</v>
      </c>
      <c r="O59" s="398"/>
      <c r="P59" s="398">
        <f>SUM(P7:P58)</f>
        <v>95686.949999999983</v>
      </c>
      <c r="Q59" s="398"/>
      <c r="R59" s="398">
        <f>SUM(R7:R58)</f>
        <v>618003.48</v>
      </c>
      <c r="S59" s="398"/>
    </row>
    <row r="60" spans="1:19" ht="15.75">
      <c r="A60" s="49"/>
      <c r="B60" s="50" t="s">
        <v>243</v>
      </c>
      <c r="C60" s="25">
        <f>'PLN RESUMO'!F67</f>
        <v>225323.31</v>
      </c>
      <c r="D60" s="399">
        <f t="shared" ref="D60" si="4">D59*0.205</f>
        <v>0</v>
      </c>
      <c r="E60" s="400"/>
      <c r="F60" s="399">
        <f t="shared" ref="F60" si="5">F59*0.205</f>
        <v>0</v>
      </c>
      <c r="G60" s="400"/>
      <c r="H60" s="399">
        <f>H59*0.205</f>
        <v>21694.627249999998</v>
      </c>
      <c r="I60" s="400"/>
      <c r="J60" s="399">
        <f t="shared" ref="J60" si="6">J59*0.205</f>
        <v>0</v>
      </c>
      <c r="K60" s="400"/>
      <c r="L60" s="399">
        <f t="shared" ref="L60" si="7">L59*0.205</f>
        <v>0</v>
      </c>
      <c r="M60" s="400"/>
      <c r="N60" s="399">
        <f t="shared" ref="N60" si="8">N59*0.205</f>
        <v>57322.149199999993</v>
      </c>
      <c r="O60" s="400"/>
      <c r="P60" s="399">
        <f t="shared" ref="P60" si="9">P59*0.205</f>
        <v>19615.824749999996</v>
      </c>
      <c r="Q60" s="400"/>
      <c r="R60" s="399">
        <f t="shared" ref="R60" si="10">R59*0.205</f>
        <v>126690.71339999999</v>
      </c>
      <c r="S60" s="400"/>
    </row>
    <row r="61" spans="1:19" ht="16.5" thickBot="1">
      <c r="A61" s="53"/>
      <c r="B61" s="54" t="s">
        <v>100</v>
      </c>
      <c r="C61" s="58">
        <f>ROUND(C59+C60,2)</f>
        <v>1324461.43</v>
      </c>
      <c r="D61" s="395">
        <f>D59+D60</f>
        <v>0</v>
      </c>
      <c r="E61" s="396"/>
      <c r="F61" s="397">
        <f t="shared" ref="F61" si="11">F59+F60</f>
        <v>0</v>
      </c>
      <c r="G61" s="396"/>
      <c r="H61" s="397">
        <f t="shared" ref="H61" si="12">H59+H60</f>
        <v>127522.07725</v>
      </c>
      <c r="I61" s="396"/>
      <c r="J61" s="397">
        <f t="shared" ref="J61" si="13">J59+J60</f>
        <v>0</v>
      </c>
      <c r="K61" s="396"/>
      <c r="L61" s="397">
        <f t="shared" ref="L61" si="14">L59+L60</f>
        <v>0</v>
      </c>
      <c r="M61" s="396"/>
      <c r="N61" s="397">
        <f t="shared" ref="N61" si="15">N59+N60</f>
        <v>336942.38919999998</v>
      </c>
      <c r="O61" s="396"/>
      <c r="P61" s="397">
        <f t="shared" ref="P61:R61" si="16">P59+P60</f>
        <v>115302.77474999998</v>
      </c>
      <c r="Q61" s="396"/>
      <c r="R61" s="397">
        <f t="shared" si="16"/>
        <v>744694.19339999999</v>
      </c>
      <c r="S61" s="396"/>
    </row>
    <row r="63" spans="1:19">
      <c r="I63" s="59"/>
    </row>
    <row r="65" spans="21:21">
      <c r="U65" s="59"/>
    </row>
  </sheetData>
  <mergeCells count="461">
    <mergeCell ref="D52:E52"/>
    <mergeCell ref="F52:G52"/>
    <mergeCell ref="H52:I52"/>
    <mergeCell ref="J52:K52"/>
    <mergeCell ref="L52:M52"/>
    <mergeCell ref="N52:O52"/>
    <mergeCell ref="P52:Q52"/>
    <mergeCell ref="R52:S52"/>
    <mergeCell ref="D51:E51"/>
    <mergeCell ref="F51:G51"/>
    <mergeCell ref="H51:I51"/>
    <mergeCell ref="J51:K51"/>
    <mergeCell ref="L51:M51"/>
    <mergeCell ref="N51:O51"/>
    <mergeCell ref="P51:Q51"/>
    <mergeCell ref="R51:S51"/>
    <mergeCell ref="D48:E48"/>
    <mergeCell ref="F48:G48"/>
    <mergeCell ref="H48:I48"/>
    <mergeCell ref="J48:K48"/>
    <mergeCell ref="L48:M48"/>
    <mergeCell ref="N48:O48"/>
    <mergeCell ref="P48:Q48"/>
    <mergeCell ref="R48:S48"/>
    <mergeCell ref="D50:E50"/>
    <mergeCell ref="F50:G50"/>
    <mergeCell ref="H50:I50"/>
    <mergeCell ref="J50:K50"/>
    <mergeCell ref="L50:M50"/>
    <mergeCell ref="N50:O50"/>
    <mergeCell ref="P50:Q50"/>
    <mergeCell ref="R50:S50"/>
    <mergeCell ref="D49:E49"/>
    <mergeCell ref="F49:G49"/>
    <mergeCell ref="H49:I49"/>
    <mergeCell ref="J49:K49"/>
    <mergeCell ref="L49:M49"/>
    <mergeCell ref="N49:O49"/>
    <mergeCell ref="P49:Q49"/>
    <mergeCell ref="R49:S49"/>
    <mergeCell ref="A1:S1"/>
    <mergeCell ref="A2:S2"/>
    <mergeCell ref="A3:C3"/>
    <mergeCell ref="D3:S3"/>
    <mergeCell ref="D4:E5"/>
    <mergeCell ref="F4:G5"/>
    <mergeCell ref="H4:I5"/>
    <mergeCell ref="J4:K5"/>
    <mergeCell ref="L4:M5"/>
    <mergeCell ref="N4:O5"/>
    <mergeCell ref="P4:Q5"/>
    <mergeCell ref="R4:S5"/>
    <mergeCell ref="A5:C5"/>
    <mergeCell ref="D6:E6"/>
    <mergeCell ref="F6:G6"/>
    <mergeCell ref="H6:I6"/>
    <mergeCell ref="J6:K6"/>
    <mergeCell ref="L6:M6"/>
    <mergeCell ref="N6:O6"/>
    <mergeCell ref="P6:Q6"/>
    <mergeCell ref="R6:S6"/>
    <mergeCell ref="D7:E7"/>
    <mergeCell ref="F7:G7"/>
    <mergeCell ref="H7:I7"/>
    <mergeCell ref="J7:K7"/>
    <mergeCell ref="L7:M7"/>
    <mergeCell ref="N7:O7"/>
    <mergeCell ref="P7:Q7"/>
    <mergeCell ref="R7:S7"/>
    <mergeCell ref="D8:E8"/>
    <mergeCell ref="F8:G8"/>
    <mergeCell ref="H8:I8"/>
    <mergeCell ref="J8:K8"/>
    <mergeCell ref="L8:M8"/>
    <mergeCell ref="N8:O8"/>
    <mergeCell ref="P8:Q8"/>
    <mergeCell ref="R8:S8"/>
    <mergeCell ref="D9:E9"/>
    <mergeCell ref="F9:G9"/>
    <mergeCell ref="H9:I9"/>
    <mergeCell ref="J9:K9"/>
    <mergeCell ref="L9:M9"/>
    <mergeCell ref="N9:O9"/>
    <mergeCell ref="P9:Q9"/>
    <mergeCell ref="R9:S9"/>
    <mergeCell ref="P10:Q10"/>
    <mergeCell ref="R10:S10"/>
    <mergeCell ref="D11:E11"/>
    <mergeCell ref="F11:G11"/>
    <mergeCell ref="H11:I11"/>
    <mergeCell ref="J11:K11"/>
    <mergeCell ref="L11:M11"/>
    <mergeCell ref="N11:O11"/>
    <mergeCell ref="P11:Q11"/>
    <mergeCell ref="D10:E10"/>
    <mergeCell ref="F10:G10"/>
    <mergeCell ref="H10:I10"/>
    <mergeCell ref="J10:K10"/>
    <mergeCell ref="L10:M10"/>
    <mergeCell ref="N10:O10"/>
    <mergeCell ref="R11:S11"/>
    <mergeCell ref="D12:E12"/>
    <mergeCell ref="F12:G12"/>
    <mergeCell ref="H12:I12"/>
    <mergeCell ref="J12:K12"/>
    <mergeCell ref="L12:M12"/>
    <mergeCell ref="N12:O12"/>
    <mergeCell ref="P12:Q12"/>
    <mergeCell ref="R12:S12"/>
    <mergeCell ref="D13:E13"/>
    <mergeCell ref="F13:G13"/>
    <mergeCell ref="H13:I13"/>
    <mergeCell ref="J13:K13"/>
    <mergeCell ref="L13:M13"/>
    <mergeCell ref="N13:O13"/>
    <mergeCell ref="P13:Q13"/>
    <mergeCell ref="R13:S13"/>
    <mergeCell ref="P14:Q14"/>
    <mergeCell ref="R14:S14"/>
    <mergeCell ref="D15:E15"/>
    <mergeCell ref="F15:G15"/>
    <mergeCell ref="H15:I15"/>
    <mergeCell ref="J15:K15"/>
    <mergeCell ref="L15:M15"/>
    <mergeCell ref="N15:O15"/>
    <mergeCell ref="P15:Q15"/>
    <mergeCell ref="D14:E14"/>
    <mergeCell ref="F14:G14"/>
    <mergeCell ref="H14:I14"/>
    <mergeCell ref="J14:K14"/>
    <mergeCell ref="L14:M14"/>
    <mergeCell ref="N14:O14"/>
    <mergeCell ref="R15:S15"/>
    <mergeCell ref="D16:E16"/>
    <mergeCell ref="F16:G16"/>
    <mergeCell ref="H16:I16"/>
    <mergeCell ref="J16:K16"/>
    <mergeCell ref="L16:M16"/>
    <mergeCell ref="N16:O16"/>
    <mergeCell ref="P16:Q16"/>
    <mergeCell ref="R16:S16"/>
    <mergeCell ref="D17:E17"/>
    <mergeCell ref="F17:G17"/>
    <mergeCell ref="H17:I17"/>
    <mergeCell ref="J17:K17"/>
    <mergeCell ref="L17:M17"/>
    <mergeCell ref="N17:O17"/>
    <mergeCell ref="P17:Q17"/>
    <mergeCell ref="R17:S17"/>
    <mergeCell ref="R19:S19"/>
    <mergeCell ref="P18:Q18"/>
    <mergeCell ref="R18:S18"/>
    <mergeCell ref="D19:E19"/>
    <mergeCell ref="F19:G19"/>
    <mergeCell ref="H19:I19"/>
    <mergeCell ref="J19:K19"/>
    <mergeCell ref="L19:M19"/>
    <mergeCell ref="N19:O19"/>
    <mergeCell ref="P19:Q19"/>
    <mergeCell ref="D18:E18"/>
    <mergeCell ref="F18:G18"/>
    <mergeCell ref="H18:I18"/>
    <mergeCell ref="J18:K18"/>
    <mergeCell ref="L18:M18"/>
    <mergeCell ref="N18:O18"/>
    <mergeCell ref="P20:Q20"/>
    <mergeCell ref="R20:S20"/>
    <mergeCell ref="D21:E21"/>
    <mergeCell ref="F21:G21"/>
    <mergeCell ref="H21:I21"/>
    <mergeCell ref="J21:K21"/>
    <mergeCell ref="L21:M21"/>
    <mergeCell ref="N21:O21"/>
    <mergeCell ref="P21:Q21"/>
    <mergeCell ref="D20:E20"/>
    <mergeCell ref="F20:G20"/>
    <mergeCell ref="H20:I20"/>
    <mergeCell ref="J20:K20"/>
    <mergeCell ref="L20:M20"/>
    <mergeCell ref="N20:O20"/>
    <mergeCell ref="R21:S21"/>
    <mergeCell ref="D22:E22"/>
    <mergeCell ref="F22:G22"/>
    <mergeCell ref="H22:I22"/>
    <mergeCell ref="J22:K22"/>
    <mergeCell ref="L22:M22"/>
    <mergeCell ref="N22:O22"/>
    <mergeCell ref="P22:Q22"/>
    <mergeCell ref="R22:S22"/>
    <mergeCell ref="D23:E23"/>
    <mergeCell ref="F23:G23"/>
    <mergeCell ref="H23:I23"/>
    <mergeCell ref="J23:K23"/>
    <mergeCell ref="L23:M23"/>
    <mergeCell ref="N23:O23"/>
    <mergeCell ref="P23:Q23"/>
    <mergeCell ref="R23:S23"/>
    <mergeCell ref="P24:Q24"/>
    <mergeCell ref="R24:S24"/>
    <mergeCell ref="D25:E25"/>
    <mergeCell ref="F25:G25"/>
    <mergeCell ref="H25:I25"/>
    <mergeCell ref="J25:K25"/>
    <mergeCell ref="L25:M25"/>
    <mergeCell ref="N25:O25"/>
    <mergeCell ref="P25:Q25"/>
    <mergeCell ref="D24:E24"/>
    <mergeCell ref="F24:G24"/>
    <mergeCell ref="H24:I24"/>
    <mergeCell ref="J24:K24"/>
    <mergeCell ref="L24:M24"/>
    <mergeCell ref="N24:O24"/>
    <mergeCell ref="R25:S25"/>
    <mergeCell ref="D26:E26"/>
    <mergeCell ref="F26:G26"/>
    <mergeCell ref="H26:I26"/>
    <mergeCell ref="J26:K26"/>
    <mergeCell ref="L26:M26"/>
    <mergeCell ref="N26:O26"/>
    <mergeCell ref="P26:Q26"/>
    <mergeCell ref="R26:S26"/>
    <mergeCell ref="D27:E27"/>
    <mergeCell ref="F27:G27"/>
    <mergeCell ref="H27:I27"/>
    <mergeCell ref="J27:K27"/>
    <mergeCell ref="L27:M27"/>
    <mergeCell ref="N27:O27"/>
    <mergeCell ref="P27:Q27"/>
    <mergeCell ref="R27:S27"/>
    <mergeCell ref="P28:Q28"/>
    <mergeCell ref="R28:S28"/>
    <mergeCell ref="D29:E29"/>
    <mergeCell ref="F29:G29"/>
    <mergeCell ref="H29:I29"/>
    <mergeCell ref="J29:K29"/>
    <mergeCell ref="L29:M29"/>
    <mergeCell ref="N29:O29"/>
    <mergeCell ref="P29:Q29"/>
    <mergeCell ref="D28:E28"/>
    <mergeCell ref="F28:G28"/>
    <mergeCell ref="H28:I28"/>
    <mergeCell ref="J28:K28"/>
    <mergeCell ref="L28:M28"/>
    <mergeCell ref="N28:O28"/>
    <mergeCell ref="R29:S29"/>
    <mergeCell ref="D30:E30"/>
    <mergeCell ref="F30:G30"/>
    <mergeCell ref="H30:I30"/>
    <mergeCell ref="J30:K30"/>
    <mergeCell ref="L30:M30"/>
    <mergeCell ref="N30:O30"/>
    <mergeCell ref="P30:Q30"/>
    <mergeCell ref="R30:S30"/>
    <mergeCell ref="D31:E31"/>
    <mergeCell ref="F31:G31"/>
    <mergeCell ref="H31:I31"/>
    <mergeCell ref="J31:K31"/>
    <mergeCell ref="L31:M31"/>
    <mergeCell ref="N31:O31"/>
    <mergeCell ref="P31:Q31"/>
    <mergeCell ref="R31:S31"/>
    <mergeCell ref="P32:Q32"/>
    <mergeCell ref="R32:S32"/>
    <mergeCell ref="D33:E33"/>
    <mergeCell ref="F33:G33"/>
    <mergeCell ref="H33:I33"/>
    <mergeCell ref="J33:K33"/>
    <mergeCell ref="L33:M33"/>
    <mergeCell ref="N33:O33"/>
    <mergeCell ref="P33:Q33"/>
    <mergeCell ref="D32:E32"/>
    <mergeCell ref="F32:G32"/>
    <mergeCell ref="H32:I32"/>
    <mergeCell ref="J32:K32"/>
    <mergeCell ref="L32:M32"/>
    <mergeCell ref="N32:O32"/>
    <mergeCell ref="R33:S33"/>
    <mergeCell ref="D34:E34"/>
    <mergeCell ref="F34:G34"/>
    <mergeCell ref="H34:I34"/>
    <mergeCell ref="J34:K34"/>
    <mergeCell ref="L34:M34"/>
    <mergeCell ref="N34:O34"/>
    <mergeCell ref="P34:Q34"/>
    <mergeCell ref="R34:S34"/>
    <mergeCell ref="D35:E35"/>
    <mergeCell ref="F35:G35"/>
    <mergeCell ref="H35:I35"/>
    <mergeCell ref="J35:K35"/>
    <mergeCell ref="L35:M35"/>
    <mergeCell ref="N35:O35"/>
    <mergeCell ref="P35:Q35"/>
    <mergeCell ref="R35:S35"/>
    <mergeCell ref="P36:Q36"/>
    <mergeCell ref="R36:S36"/>
    <mergeCell ref="D37:E37"/>
    <mergeCell ref="F37:G37"/>
    <mergeCell ref="H37:I37"/>
    <mergeCell ref="J37:K37"/>
    <mergeCell ref="L37:M37"/>
    <mergeCell ref="N37:O37"/>
    <mergeCell ref="P37:Q37"/>
    <mergeCell ref="D36:E36"/>
    <mergeCell ref="F36:G36"/>
    <mergeCell ref="H36:I36"/>
    <mergeCell ref="J36:K36"/>
    <mergeCell ref="L36:M36"/>
    <mergeCell ref="N36:O36"/>
    <mergeCell ref="R37:S37"/>
    <mergeCell ref="D38:E38"/>
    <mergeCell ref="F38:G38"/>
    <mergeCell ref="H38:I38"/>
    <mergeCell ref="J38:K38"/>
    <mergeCell ref="L38:M38"/>
    <mergeCell ref="N38:O38"/>
    <mergeCell ref="P38:Q38"/>
    <mergeCell ref="R38:S38"/>
    <mergeCell ref="D39:E39"/>
    <mergeCell ref="F39:G39"/>
    <mergeCell ref="H39:I39"/>
    <mergeCell ref="J39:K39"/>
    <mergeCell ref="L39:M39"/>
    <mergeCell ref="N39:O39"/>
    <mergeCell ref="P39:Q39"/>
    <mergeCell ref="R39:S39"/>
    <mergeCell ref="P40:Q40"/>
    <mergeCell ref="R40:S40"/>
    <mergeCell ref="D41:E41"/>
    <mergeCell ref="F41:G41"/>
    <mergeCell ref="H41:I41"/>
    <mergeCell ref="J41:K41"/>
    <mergeCell ref="L41:M41"/>
    <mergeCell ref="N41:O41"/>
    <mergeCell ref="P41:Q41"/>
    <mergeCell ref="D40:E40"/>
    <mergeCell ref="F40:G40"/>
    <mergeCell ref="H40:I40"/>
    <mergeCell ref="J40:K40"/>
    <mergeCell ref="L40:M40"/>
    <mergeCell ref="N40:O40"/>
    <mergeCell ref="R41:S41"/>
    <mergeCell ref="D42:E42"/>
    <mergeCell ref="F42:G42"/>
    <mergeCell ref="H42:I42"/>
    <mergeCell ref="J42:K42"/>
    <mergeCell ref="L42:M42"/>
    <mergeCell ref="N42:O42"/>
    <mergeCell ref="P42:Q42"/>
    <mergeCell ref="R42:S42"/>
    <mergeCell ref="D43:E43"/>
    <mergeCell ref="F43:G43"/>
    <mergeCell ref="H43:I43"/>
    <mergeCell ref="J43:K43"/>
    <mergeCell ref="L43:M43"/>
    <mergeCell ref="N43:O43"/>
    <mergeCell ref="P43:Q43"/>
    <mergeCell ref="R43:S43"/>
    <mergeCell ref="P44:Q44"/>
    <mergeCell ref="R44:S44"/>
    <mergeCell ref="D45:E45"/>
    <mergeCell ref="F45:G45"/>
    <mergeCell ref="H45:I45"/>
    <mergeCell ref="J45:K45"/>
    <mergeCell ref="L45:M45"/>
    <mergeCell ref="N45:O45"/>
    <mergeCell ref="P45:Q45"/>
    <mergeCell ref="D44:E44"/>
    <mergeCell ref="F44:G44"/>
    <mergeCell ref="H44:I44"/>
    <mergeCell ref="J44:K44"/>
    <mergeCell ref="L44:M44"/>
    <mergeCell ref="N44:O44"/>
    <mergeCell ref="R45:S45"/>
    <mergeCell ref="D46:E46"/>
    <mergeCell ref="F46:G46"/>
    <mergeCell ref="H46:I46"/>
    <mergeCell ref="J46:K46"/>
    <mergeCell ref="L46:M46"/>
    <mergeCell ref="N46:O46"/>
    <mergeCell ref="P46:Q46"/>
    <mergeCell ref="R46:S46"/>
    <mergeCell ref="D47:E47"/>
    <mergeCell ref="F47:G47"/>
    <mergeCell ref="H47:I47"/>
    <mergeCell ref="J47:K47"/>
    <mergeCell ref="L47:M47"/>
    <mergeCell ref="N47:O47"/>
    <mergeCell ref="P47:Q47"/>
    <mergeCell ref="R47:S47"/>
    <mergeCell ref="P53:Q53"/>
    <mergeCell ref="R53:S53"/>
    <mergeCell ref="D54:E54"/>
    <mergeCell ref="F54:G54"/>
    <mergeCell ref="H54:I54"/>
    <mergeCell ref="J54:K54"/>
    <mergeCell ref="L54:M54"/>
    <mergeCell ref="N54:O54"/>
    <mergeCell ref="P54:Q54"/>
    <mergeCell ref="D53:E53"/>
    <mergeCell ref="F53:G53"/>
    <mergeCell ref="H53:I53"/>
    <mergeCell ref="J53:K53"/>
    <mergeCell ref="L53:M53"/>
    <mergeCell ref="N53:O53"/>
    <mergeCell ref="R54:S54"/>
    <mergeCell ref="D55:E55"/>
    <mergeCell ref="F55:G55"/>
    <mergeCell ref="H55:I55"/>
    <mergeCell ref="J55:K55"/>
    <mergeCell ref="L55:M55"/>
    <mergeCell ref="N55:O55"/>
    <mergeCell ref="P55:Q55"/>
    <mergeCell ref="R55:S55"/>
    <mergeCell ref="D56:E56"/>
    <mergeCell ref="F56:G56"/>
    <mergeCell ref="H56:I56"/>
    <mergeCell ref="J56:K56"/>
    <mergeCell ref="L56:M56"/>
    <mergeCell ref="N56:O56"/>
    <mergeCell ref="P56:Q56"/>
    <mergeCell ref="R56:S56"/>
    <mergeCell ref="P57:Q57"/>
    <mergeCell ref="R57:S57"/>
    <mergeCell ref="D58:E58"/>
    <mergeCell ref="F58:G58"/>
    <mergeCell ref="H58:I58"/>
    <mergeCell ref="J58:K58"/>
    <mergeCell ref="L58:M58"/>
    <mergeCell ref="N58:O58"/>
    <mergeCell ref="P58:Q58"/>
    <mergeCell ref="D57:E57"/>
    <mergeCell ref="F57:G57"/>
    <mergeCell ref="H57:I57"/>
    <mergeCell ref="J57:K57"/>
    <mergeCell ref="L57:M57"/>
    <mergeCell ref="N57:O57"/>
    <mergeCell ref="R58:S58"/>
    <mergeCell ref="D61:E61"/>
    <mergeCell ref="F61:G61"/>
    <mergeCell ref="H61:I61"/>
    <mergeCell ref="J61:K61"/>
    <mergeCell ref="L61:M61"/>
    <mergeCell ref="N61:O61"/>
    <mergeCell ref="P61:Q61"/>
    <mergeCell ref="R61:S61"/>
    <mergeCell ref="P59:Q59"/>
    <mergeCell ref="R59:S59"/>
    <mergeCell ref="D60:E60"/>
    <mergeCell ref="F60:G60"/>
    <mergeCell ref="H60:I60"/>
    <mergeCell ref="J60:K60"/>
    <mergeCell ref="L60:M60"/>
    <mergeCell ref="N60:O60"/>
    <mergeCell ref="P60:Q60"/>
    <mergeCell ref="D59:E59"/>
    <mergeCell ref="F59:G59"/>
    <mergeCell ref="H59:I59"/>
    <mergeCell ref="J59:K59"/>
    <mergeCell ref="L59:M59"/>
    <mergeCell ref="N59:O59"/>
    <mergeCell ref="R60:S60"/>
  </mergeCells>
  <printOptions horizontalCentered="1"/>
  <pageMargins left="0.51181102362204722" right="0.51181102362204722" top="0.59055118110236227" bottom="0.19685039370078741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5</vt:i4>
      </vt:variant>
    </vt:vector>
  </HeadingPairs>
  <TitlesOfParts>
    <vt:vector size="11" baseType="lpstr">
      <vt:lpstr>Pln_Orc</vt:lpstr>
      <vt:lpstr>HON_CEF</vt:lpstr>
      <vt:lpstr>PLN RESUMO</vt:lpstr>
      <vt:lpstr>BDI</vt:lpstr>
      <vt:lpstr>Cronog_Atividades</vt:lpstr>
      <vt:lpstr>Cronog_FisicoFinaceiro</vt:lpstr>
      <vt:lpstr>BDI!Area_de_impressao</vt:lpstr>
      <vt:lpstr>Cronog_Atividades!Area_de_impressao</vt:lpstr>
      <vt:lpstr>Cronog_FisicoFinaceiro!Area_de_impressao</vt:lpstr>
      <vt:lpstr>'PLN RESUMO'!Area_de_impressao</vt:lpstr>
      <vt:lpstr>Pln_Orc!Area_de_impressao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GIDSETEC</dc:creator>
  <cp:lastModifiedBy>claudia.mcsc</cp:lastModifiedBy>
  <cp:lastPrinted>2013-10-08T14:17:50Z</cp:lastPrinted>
  <dcterms:created xsi:type="dcterms:W3CDTF">2013-09-26T14:35:25Z</dcterms:created>
  <dcterms:modified xsi:type="dcterms:W3CDTF">2013-10-08T14:19:16Z</dcterms:modified>
</cp:coreProperties>
</file>